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FIEMG\Dashbord\CERTO 04_04\Power By\"/>
    </mc:Choice>
  </mc:AlternateContent>
  <xr:revisionPtr revIDLastSave="0" documentId="13_ncr:1_{CB798CC9-6377-4C17-9114-A2A558F6C743}" xr6:coauthVersionLast="47" xr6:coauthVersionMax="47" xr10:uidLastSave="{00000000-0000-0000-0000-000000000000}"/>
  <bookViews>
    <workbookView xWindow="-108" yWindow="-108" windowWidth="23256" windowHeight="12576" firstSheet="1" activeTab="1" xr2:uid="{0B2AFBAE-10DD-4E17-88EA-380EC8F87617}"/>
  </bookViews>
  <sheets>
    <sheet name="Planilha3" sheetId="3" state="hidden" r:id="rId1"/>
    <sheet name="Planilha4" sheetId="4" r:id="rId2"/>
    <sheet name="Planilha5" sheetId="5" state="hidden" r:id="rId3"/>
    <sheet name="Planilha1" sheetId="1" state="hidden" r:id="rId4"/>
  </sheets>
  <definedNames>
    <definedName name="SegmentaçãodeDados_Ano">#N/A</definedName>
    <definedName name="SegmentaçãodeDados_Cidade">#N/A</definedName>
    <definedName name="SegmentaçãodeDados_Imposto">#N/A</definedName>
    <definedName name="SegmentaçãodeDados_TIPO">#N/A</definedName>
  </definedNames>
  <calcPr calcId="18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5" l="1"/>
  <c r="X5" i="5"/>
  <c r="X14" i="5"/>
  <c r="X9" i="5"/>
  <c r="I4" i="3"/>
  <c r="X7" i="5"/>
  <c r="X6" i="5"/>
  <c r="I5" i="3"/>
  <c r="X15" i="5"/>
  <c r="X19" i="5"/>
  <c r="X18" i="5"/>
  <c r="X8" i="5"/>
  <c r="X17" i="5"/>
  <c r="I3" i="3"/>
  <c r="X11" i="5"/>
  <c r="X13" i="5"/>
  <c r="X12" i="5"/>
  <c r="X16" i="5"/>
  <c r="X10" i="5"/>
  <c r="L4" i="3" l="1"/>
  <c r="M13" i="4" s="1"/>
  <c r="L5" i="3"/>
  <c r="M17" i="4" s="1"/>
  <c r="Z5" i="5"/>
  <c r="Z14" i="5"/>
  <c r="Z15" i="5"/>
  <c r="Z9" i="5"/>
  <c r="Z17" i="5"/>
  <c r="Z8" i="5"/>
  <c r="Z10" i="5"/>
  <c r="Z12" i="5"/>
  <c r="Z18" i="5"/>
  <c r="Z6" i="5"/>
  <c r="Z16" i="5"/>
  <c r="Z13" i="5"/>
  <c r="Z19" i="5"/>
  <c r="Z7" i="5"/>
  <c r="Z11" i="5"/>
  <c r="X20" i="5"/>
  <c r="M9" i="4"/>
  <c r="J4" i="3"/>
  <c r="M4" i="3" s="1"/>
  <c r="N13" i="4" s="1"/>
  <c r="J5" i="3"/>
  <c r="M5" i="3" s="1"/>
  <c r="N17" i="4" s="1"/>
  <c r="R15" i="4" l="1"/>
  <c r="Z20" i="5"/>
  <c r="AA5" i="5" s="1"/>
  <c r="S15" i="4" s="1"/>
  <c r="R20" i="4"/>
  <c r="R17" i="4"/>
  <c r="R14" i="4"/>
  <c r="R18" i="4"/>
  <c r="R16" i="4"/>
  <c r="R19" i="4"/>
  <c r="R9" i="4"/>
  <c r="R21" i="4"/>
  <c r="R12" i="4"/>
  <c r="R10" i="4"/>
  <c r="R11" i="4"/>
  <c r="R13" i="4"/>
  <c r="R22" i="4"/>
  <c r="Y6" i="5"/>
  <c r="Y10" i="5"/>
  <c r="Y14" i="5"/>
  <c r="Y18" i="5"/>
  <c r="Y8" i="5"/>
  <c r="Y12" i="5"/>
  <c r="Y16" i="5"/>
  <c r="Y17" i="5"/>
  <c r="Y7" i="5"/>
  <c r="Y11" i="5"/>
  <c r="Y15" i="5"/>
  <c r="Y19" i="5"/>
  <c r="Y9" i="5"/>
  <c r="Y13" i="5"/>
  <c r="Y5" i="5"/>
  <c r="AA11" i="5" l="1"/>
  <c r="S10" i="4" s="1"/>
  <c r="AA19" i="5"/>
  <c r="AA13" i="5"/>
  <c r="S11" i="4" s="1"/>
  <c r="AA17" i="5"/>
  <c r="S12" i="4" s="1"/>
  <c r="AA8" i="5"/>
  <c r="S19" i="4" s="1"/>
  <c r="AA9" i="5"/>
  <c r="S22" i="4" s="1"/>
  <c r="AA14" i="5"/>
  <c r="S9" i="4" s="1"/>
  <c r="AA6" i="5"/>
  <c r="S16" i="4" s="1"/>
  <c r="AA12" i="5"/>
  <c r="S13" i="4" s="1"/>
  <c r="AA18" i="5"/>
  <c r="S21" i="4" s="1"/>
  <c r="AA7" i="5"/>
  <c r="S18" i="4" s="1"/>
  <c r="AA10" i="5"/>
  <c r="S17" i="4" s="1"/>
  <c r="AA15" i="5"/>
  <c r="S14" i="4" s="1"/>
  <c r="AA16" i="5"/>
  <c r="S20" i="4" s="1"/>
</calcChain>
</file>

<file path=xl/sharedStrings.xml><?xml version="1.0" encoding="utf-8"?>
<sst xmlns="http://schemas.openxmlformats.org/spreadsheetml/2006/main" count="1008" uniqueCount="34">
  <si>
    <t>Outras Transf. Intergov.</t>
  </si>
  <si>
    <t>Sanatana do Paraiso</t>
  </si>
  <si>
    <t>Convênios do Estado</t>
  </si>
  <si>
    <t>Convênios da União</t>
  </si>
  <si>
    <t>Royalties</t>
  </si>
  <si>
    <t>Cota IPVA</t>
  </si>
  <si>
    <t>SUS (União + Estado)</t>
  </si>
  <si>
    <t>FUNDEB</t>
  </si>
  <si>
    <t>Cota ICMS</t>
  </si>
  <si>
    <t>Cota FPM</t>
  </si>
  <si>
    <t>Coronel Fabriciano</t>
  </si>
  <si>
    <t>Ipatinga</t>
  </si>
  <si>
    <t>Outros Impostos, Taxas e Contribuições de Melhoria</t>
  </si>
  <si>
    <t>ITR</t>
  </si>
  <si>
    <t>ITBI</t>
  </si>
  <si>
    <t>IRRF</t>
  </si>
  <si>
    <t>IPTU</t>
  </si>
  <si>
    <t>ISS</t>
  </si>
  <si>
    <t>Valor</t>
  </si>
  <si>
    <t>Imposto</t>
  </si>
  <si>
    <t>Ano</t>
  </si>
  <si>
    <t>Cidade</t>
  </si>
  <si>
    <t>Arrecadação Propria</t>
  </si>
  <si>
    <t>Arrecadação Goverbamental</t>
  </si>
  <si>
    <t>Rótulos de Linha</t>
  </si>
  <si>
    <t>Total Geral</t>
  </si>
  <si>
    <t>Soma de Valor</t>
  </si>
  <si>
    <t>Rótulos de Coluna</t>
  </si>
  <si>
    <t>TIPO</t>
  </si>
  <si>
    <t>%</t>
  </si>
  <si>
    <t>Total Arrecadado</t>
  </si>
  <si>
    <t>Timóteo</t>
  </si>
  <si>
    <t>Arrecadação Própria</t>
  </si>
  <si>
    <t>Arrecadação Governamental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</si>
</sst>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* #,##0.000_-;\-* #,##0.000_-;_-* &quot;-&quot;??_-;_-@_-"/>
    <numFmt numFmtId="166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0" fontId="3" fillId="2" borderId="0" xfId="0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4" fontId="0" fillId="0" borderId="0" xfId="0" applyNumberFormat="1"/>
    <xf numFmtId="44" fontId="4" fillId="2" borderId="0" xfId="0" applyNumberFormat="1" applyFont="1" applyFill="1" applyBorder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/>
    <xf numFmtId="44" fontId="5" fillId="2" borderId="0" xfId="0" applyNumberFormat="1" applyFont="1" applyFill="1" applyBorder="1"/>
    <xf numFmtId="44" fontId="5" fillId="2" borderId="5" xfId="0" applyNumberFormat="1" applyFont="1" applyFill="1" applyBorder="1"/>
    <xf numFmtId="0" fontId="0" fillId="0" borderId="9" xfId="0" applyBorder="1"/>
    <xf numFmtId="43" fontId="5" fillId="2" borderId="10" xfId="1" applyFont="1" applyFill="1" applyBorder="1"/>
    <xf numFmtId="0" fontId="0" fillId="0" borderId="11" xfId="0" applyBorder="1"/>
    <xf numFmtId="44" fontId="5" fillId="2" borderId="12" xfId="0" applyNumberFormat="1" applyFont="1" applyFill="1" applyBorder="1"/>
    <xf numFmtId="0" fontId="0" fillId="3" borderId="0" xfId="0" applyFill="1"/>
    <xf numFmtId="44" fontId="0" fillId="3" borderId="0" xfId="2" applyFont="1" applyFill="1"/>
    <xf numFmtId="0" fontId="0" fillId="4" borderId="0" xfId="0" applyFill="1"/>
    <xf numFmtId="44" fontId="0" fillId="4" borderId="0" xfId="2" applyFont="1" applyFill="1"/>
    <xf numFmtId="0" fontId="6" fillId="2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4" fontId="5" fillId="4" borderId="7" xfId="0" applyNumberFormat="1" applyFont="1" applyFill="1" applyBorder="1" applyAlignment="1">
      <alignment horizontal="center"/>
    </xf>
    <xf numFmtId="2" fontId="5" fillId="4" borderId="8" xfId="0" applyNumberFormat="1" applyFont="1" applyFill="1" applyBorder="1" applyAlignment="1">
      <alignment horizontal="center" vertical="center"/>
    </xf>
    <xf numFmtId="164" fontId="0" fillId="4" borderId="0" xfId="2" applyNumberFormat="1" applyFont="1" applyFill="1"/>
    <xf numFmtId="164" fontId="0" fillId="0" borderId="0" xfId="2" applyNumberFormat="1" applyFont="1"/>
    <xf numFmtId="165" fontId="5" fillId="2" borderId="10" xfId="1" applyNumberFormat="1" applyFont="1" applyFill="1" applyBorder="1"/>
    <xf numFmtId="166" fontId="5" fillId="2" borderId="10" xfId="1" applyNumberFormat="1" applyFont="1" applyFill="1" applyBorder="1"/>
    <xf numFmtId="166" fontId="5" fillId="2" borderId="13" xfId="1" applyNumberFormat="1" applyFont="1" applyFill="1" applyBorder="1"/>
    <xf numFmtId="4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9"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[Detalhamento de Arrecadação de Tributos - última  Atualização 05022022.xlsx]Planilha3!Tabela dinâmica23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Planilha3!$B$3:$B$4</c:f>
              <c:strCache>
                <c:ptCount val="1"/>
                <c:pt idx="0">
                  <c:v>Sanatana do Paraiso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Planilha3!$A$5:$A$7</c:f>
              <c:strCache>
                <c:ptCount val="2"/>
                <c:pt idx="0">
                  <c:v>Arrecadação Goverbamental</c:v>
                </c:pt>
                <c:pt idx="1">
                  <c:v>Arrecadação Propria</c:v>
                </c:pt>
              </c:strCache>
            </c:strRef>
          </c:cat>
          <c:val>
            <c:numRef>
              <c:f>Planilha3!$B$5:$B$7</c:f>
              <c:numCache>
                <c:formatCode>_("R$"* #,##0.00_);_("R$"* \(#,##0.00\);_("R$"* "-"??_);_(@_)</c:formatCode>
                <c:ptCount val="2"/>
                <c:pt idx="0">
                  <c:v>47333212.079999998</c:v>
                </c:pt>
                <c:pt idx="1">
                  <c:v>7542181.6099999994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B89-8751-02191635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8476719"/>
        <c:axId val="2128479631"/>
        <c:axId val="0"/>
      </c:bar3DChart>
      <c:catAx>
        <c:axId val="212847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8479631"/>
        <c:crosses val="autoZero"/>
        <c:auto val="1"/>
        <c:lblAlgn val="ctr"/>
        <c:lblOffset val="100"/>
        <c:noMultiLvlLbl val="0"/>
      </c:catAx>
      <c:valAx>
        <c:axId val="212847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847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[Detalhamento de Arrecadação de Tributos - última  Atualização 05022022.xlsx]Planilha3!Tabela dinâmica23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7309733158355204"/>
                  <c:h val="0.12689814814814815"/>
                </c:manualLayout>
              </c15:layout>
            </c:ext>
          </c:extLst>
        </c:dLbl>
      </c:pivotFmt>
      <c:pivotFmt>
        <c:idx val="50"/>
        <c:dLbl>
          <c:idx val="0"/>
          <c:layout>
            <c:manualLayout>
              <c:x val="-5.0925337632079971E-17"/>
              <c:y val="4.6296296296296294E-2"/>
            </c:manualLayout>
          </c:layout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32177777777777783"/>
                  <c:h val="0.18340296004666085"/>
                </c:manualLayout>
              </c15:layout>
            </c:ext>
          </c:extLst>
        </c:dLbl>
      </c:pivotFmt>
      <c:pivotFmt>
        <c:idx val="5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layout>
            <c:manualLayout>
              <c:x val="2.6082420448617634E-3"/>
              <c:y val="0.27777777777777779"/>
            </c:manualLayout>
          </c:layout>
          <c:spPr>
            <a:noFill/>
            <a:ln>
              <a:noFill/>
            </a:ln>
            <a:effectLst/>
          </c:spPr>
          <c:txPr>
            <a:bodyPr rot="-5400000" vert="horz" wrap="square" lIns="38100" tIns="19050" rIns="38100" bIns="19050" anchor="ctr">
              <a:spAutoFit/>
            </a:bodyPr>
            <a:lstStyle/>
            <a:p>
              <a:pPr>
                <a:defRPr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Planilha3!$B$3:$B$4</c:f>
              <c:strCache>
                <c:ptCount val="1"/>
                <c:pt idx="0">
                  <c:v>Sanatana do Paraiso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Planilha3!$A$5:$A$7</c:f>
              <c:strCache>
                <c:ptCount val="2"/>
                <c:pt idx="0">
                  <c:v>Arrecadação Goverbamental</c:v>
                </c:pt>
                <c:pt idx="1">
                  <c:v>Arrecadação Propria</c:v>
                </c:pt>
              </c:strCache>
            </c:strRef>
          </c:cat>
          <c:val>
            <c:numRef>
              <c:f>Planilha3!$B$5:$B$7</c:f>
              <c:numCache>
                <c:formatCode>_("R$"* #,##0.00_);_("R$"* \(#,##0.00\);_("R$"* "-"??_);_(@_)</c:formatCode>
                <c:ptCount val="2"/>
                <c:pt idx="0">
                  <c:v>47333212.079999998</c:v>
                </c:pt>
                <c:pt idx="1">
                  <c:v>7542181.6099999994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6D-4C76-9734-D8F5561D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02015"/>
        <c:axId val="163102431"/>
      </c:barChart>
      <c:catAx>
        <c:axId val="16310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02431"/>
        <c:crosses val="autoZero"/>
        <c:auto val="1"/>
        <c:lblAlgn val="ctr"/>
        <c:lblOffset val="100"/>
        <c:noMultiLvlLbl val="0"/>
      </c:catAx>
      <c:valAx>
        <c:axId val="16310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02015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[Detalhamento de Arrecadação de Tributos - última  Atualização 05022022.xlsx]Planilha5!Tabela dinâmica24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</c:pivotFmt>
      <c:pivotFmt>
        <c:idx val="46"/>
        <c:dLbl>
          <c:idx val="0"/>
          <c:layout>
            <c:manualLayout>
              <c:x val="2.3052097740893576E-3"/>
              <c:y val="2.5417574437182282E-2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layout>
            <c:manualLayout>
              <c:x val="-2.3052097740895268E-3"/>
              <c:y val="0.23238925199709518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layout>
            <c:manualLayout>
              <c:x val="0"/>
              <c:y val="0.22149600580973131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layout>
            <c:manualLayout>
              <c:x val="-8.4523381961958453E-17"/>
              <c:y val="0.22149600580973131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Planilha5!$B$3:$B$4</c:f>
              <c:strCache>
                <c:ptCount val="1"/>
                <c:pt idx="0">
                  <c:v>Convênios da União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Planilha5!$B$5:$B$10</c:f>
              <c:numCache>
                <c:formatCode>_("R$"* #,##0.00_);_("R$"* \(#,##0.00\);_("R$"* "-"??_);_(@_)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4-4CFB-81DE-40158C3C3DA1}"/>
            </c:ext>
          </c:extLst>
        </c:ser>
        <c:ser>
          <c:idx val="1"/>
          <c:order val="1"/>
          <c:tx>
            <c:strRef>
              <c:f>Planilha5!$C$3:$C$4</c:f>
              <c:strCache>
                <c:ptCount val="1"/>
                <c:pt idx="0">
                  <c:v>Convênios do Estado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Planilha5!$C$5:$C$10</c:f>
              <c:numCache>
                <c:formatCode>_("R$"* #,##0.00_);_("R$"* \(#,##0.00\);_("R$"* "-"??_);_(@_)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9D7-42CA-8F53-6BE35E1F1A93}"/>
            </c:ext>
          </c:extLst>
        </c:ser>
        <c:ser>
          <c:idx val="2"/>
          <c:order val="2"/>
          <c:tx>
            <c:strRef>
              <c:f>Planilha5!$D$3:$D$4</c:f>
              <c:strCache>
                <c:ptCount val="1"/>
                <c:pt idx="0">
                  <c:v>Cota FPM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Planilha5!$D$5:$D$10</c:f>
              <c:numCache>
                <c:formatCode>_("R$"* #,##0.00_);_("R$"* \(#,##0.00\);_("R$"* "-"??_);_(@_)</c:formatCode>
                <c:ptCount val="2"/>
                <c:pt idx="0">
                  <c:v>21296986.300000001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9D7-42CA-8F53-6BE35E1F1A93}"/>
            </c:ext>
          </c:extLst>
        </c:ser>
        <c:ser>
          <c:idx val="3"/>
          <c:order val="3"/>
          <c:tx>
            <c:strRef>
              <c:f>Planilha5!$E$3:$E$4</c:f>
              <c:strCache>
                <c:ptCount val="1"/>
                <c:pt idx="0">
                  <c:v>Cota ICMS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Planilha5!$E$5:$E$10</c:f>
              <c:numCache>
                <c:formatCode>_("R$"* #,##0.00_);_("R$"* \(#,##0.00\);_("R$"* "-"??_);_(@_)</c:formatCode>
                <c:ptCount val="2"/>
                <c:pt idx="0">
                  <c:v>10276375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9D7-42CA-8F53-6BE35E1F1A93}"/>
            </c:ext>
          </c:extLst>
        </c:ser>
        <c:ser>
          <c:idx val="4"/>
          <c:order val="4"/>
          <c:tx>
            <c:strRef>
              <c:f>Planilha5!$F$3:$F$4</c:f>
              <c:strCache>
                <c:ptCount val="1"/>
                <c:pt idx="0">
                  <c:v>Cota IPVA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Planilha5!$F$5:$F$10</c:f>
              <c:numCache>
                <c:formatCode>_("R$"* #,##0.00_);_("R$"* \(#,##0.00\);_("R$"* "-"??_);_(@_)</c:formatCode>
                <c:ptCount val="2"/>
                <c:pt idx="0">
                  <c:v>1164324.51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9D7-42CA-8F53-6BE35E1F1A93}"/>
            </c:ext>
          </c:extLst>
        </c:ser>
        <c:ser>
          <c:idx val="5"/>
          <c:order val="5"/>
          <c:tx>
            <c:strRef>
              <c:f>Planilha5!$G$3:$G$4</c:f>
              <c:strCache>
                <c:ptCount val="1"/>
                <c:pt idx="0">
                  <c:v>FUNDEB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Planilha5!$G$5:$G$10</c:f>
              <c:numCache>
                <c:formatCode>_("R$"* #,##0.00_);_("R$"* \(#,##0.00\);_("R$"* "-"??_);_(@_)</c:formatCode>
                <c:ptCount val="2"/>
                <c:pt idx="0">
                  <c:v>6196472.8200000003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9D7-42CA-8F53-6BE35E1F1A93}"/>
            </c:ext>
          </c:extLst>
        </c:ser>
        <c:ser>
          <c:idx val="6"/>
          <c:order val="6"/>
          <c:tx>
            <c:strRef>
              <c:f>Planilha5!$H$3:$H$4</c:f>
              <c:strCache>
                <c:ptCount val="1"/>
                <c:pt idx="0">
                  <c:v>IPTU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Planilha5!$H$5:$H$10</c:f>
              <c:numCache>
                <c:formatCode>_("R$"* #,##0.00_);_("R$"* \(#,##0.00\);_("R$"* "-"??_);_(@_)</c:formatCode>
                <c:ptCount val="2"/>
                <c:pt idx="1">
                  <c:v>1214848.25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9D7-42CA-8F53-6BE35E1F1A93}"/>
            </c:ext>
          </c:extLst>
        </c:ser>
        <c:ser>
          <c:idx val="7"/>
          <c:order val="7"/>
          <c:tx>
            <c:strRef>
              <c:f>Planilha5!$I$3:$I$4</c:f>
              <c:strCache>
                <c:ptCount val="1"/>
                <c:pt idx="0">
                  <c:v>IRRF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Planilha5!$I$5:$I$10</c:f>
              <c:numCache>
                <c:formatCode>_("R$"* #,##0.00_);_("R$"* \(#,##0.00\);_("R$"* "-"??_);_(@_)</c:formatCode>
                <c:ptCount val="2"/>
                <c:pt idx="1">
                  <c:v>679077.74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9D7-42CA-8F53-6BE35E1F1A93}"/>
            </c:ext>
          </c:extLst>
        </c:ser>
        <c:ser>
          <c:idx val="8"/>
          <c:order val="8"/>
          <c:tx>
            <c:strRef>
              <c:f>Planilha5!$J$3:$J$4</c:f>
              <c:strCache>
                <c:ptCount val="1"/>
                <c:pt idx="0">
                  <c:v>ISS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Planilha5!$J$5:$J$10</c:f>
              <c:numCache>
                <c:formatCode>_("R$"* #,##0.00_);_("R$"* \(#,##0.00\);_("R$"* "-"??_);_(@_)</c:formatCode>
                <c:ptCount val="2"/>
                <c:pt idx="1">
                  <c:v>2273050.4300000002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D7-42CA-8F53-6BE35E1F1A93}"/>
            </c:ext>
          </c:extLst>
        </c:ser>
        <c:ser>
          <c:idx val="9"/>
          <c:order val="9"/>
          <c:tx>
            <c:strRef>
              <c:f>Planilha5!$K$3:$K$4</c:f>
              <c:strCache>
                <c:ptCount val="1"/>
                <c:pt idx="0">
                  <c:v>ITBI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Planilha5!$K$5:$K$10</c:f>
              <c:numCache>
                <c:formatCode>_("R$"* #,##0.00_);_("R$"* \(#,##0.00\);_("R$"* "-"??_);_(@_)</c:formatCode>
                <c:ptCount val="2"/>
                <c:pt idx="1">
                  <c:v>3051810.46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9D7-42CA-8F53-6BE35E1F1A93}"/>
            </c:ext>
          </c:extLst>
        </c:ser>
        <c:ser>
          <c:idx val="10"/>
          <c:order val="10"/>
          <c:tx>
            <c:strRef>
              <c:f>Planilha5!$L$3:$L$4</c:f>
              <c:strCache>
                <c:ptCount val="1"/>
                <c:pt idx="0">
                  <c:v>ITR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Planilha5!$L$5:$L$10</c:f>
              <c:numCache>
                <c:formatCode>_("R$"* #,##0.00_);_("R$"* \(#,##0.00\);_("R$"* "-"??_);_(@_)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9D7-42CA-8F53-6BE35E1F1A93}"/>
            </c:ext>
          </c:extLst>
        </c:ser>
        <c:ser>
          <c:idx val="11"/>
          <c:order val="11"/>
          <c:tx>
            <c:strRef>
              <c:f>Planilha5!$M$3:$M$4</c:f>
              <c:strCache>
                <c:ptCount val="1"/>
                <c:pt idx="0">
                  <c:v>Outras Transf. Intergov.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Planilha5!$M$5:$M$10</c:f>
              <c:numCache>
                <c:formatCode>_("R$"* #,##0.00_);_("R$"* \(#,##0.00\);_("R$"* "-"??_);_(@_)</c:formatCode>
                <c:ptCount val="2"/>
                <c:pt idx="0">
                  <c:v>3100954.38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9D7-42CA-8F53-6BE35E1F1A93}"/>
            </c:ext>
          </c:extLst>
        </c:ser>
        <c:ser>
          <c:idx val="12"/>
          <c:order val="12"/>
          <c:tx>
            <c:strRef>
              <c:f>Planilha5!$N$3:$N$4</c:f>
              <c:strCache>
                <c:ptCount val="1"/>
                <c:pt idx="0">
                  <c:v>Outros Impostos, Taxas e Contribuições de Melhoria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Planilha5!$N$5:$N$10</c:f>
              <c:numCache>
                <c:formatCode>_("R$"* #,##0.00_);_("R$"* \(#,##0.00\);_("R$"* "-"??_);_(@_)</c:formatCode>
                <c:ptCount val="2"/>
                <c:pt idx="1">
                  <c:v>323394.73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9D7-42CA-8F53-6BE35E1F1A93}"/>
            </c:ext>
          </c:extLst>
        </c:ser>
        <c:ser>
          <c:idx val="13"/>
          <c:order val="13"/>
          <c:tx>
            <c:strRef>
              <c:f>Planilha5!$O$3:$O$4</c:f>
              <c:strCache>
                <c:ptCount val="1"/>
                <c:pt idx="0">
                  <c:v>Royalties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Planilha5!$O$5:$O$10</c:f>
              <c:numCache>
                <c:formatCode>_("R$"* #,##0.00_);_("R$"* \(#,##0.00\);_("R$"* "-"??_);_(@_)</c:formatCode>
                <c:ptCount val="2"/>
                <c:pt idx="0">
                  <c:v>178717.54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9D7-42CA-8F53-6BE35E1F1A93}"/>
            </c:ext>
          </c:extLst>
        </c:ser>
        <c:ser>
          <c:idx val="14"/>
          <c:order val="14"/>
          <c:tx>
            <c:strRef>
              <c:f>Planilha5!$P$3:$P$4</c:f>
              <c:strCache>
                <c:ptCount val="1"/>
                <c:pt idx="0">
                  <c:v>SUS (União + Estado)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Planilha5!$A$5:$A$10</c:f>
              <c:multiLvlStrCache>
                <c:ptCount val="2"/>
                <c:lvl>
                  <c:pt idx="0">
                    <c:v>2016</c:v>
                  </c:pt>
                  <c:pt idx="1">
                    <c:v>2016</c:v>
                  </c:pt>
                </c:lvl>
                <c:lvl>
                  <c:pt idx="0">
                    <c:v>Arrecadação Goverbamental</c:v>
                  </c:pt>
                  <c:pt idx="1">
                    <c:v>Arrecadação Propria</c:v>
                  </c:pt>
                </c:lvl>
                <c:lvl>
                  <c:pt idx="0">
                    <c:v>Sanatana do Paraiso</c:v>
                  </c:pt>
                </c:lvl>
              </c:multiLvlStrCache>
            </c:multiLvlStrRef>
          </c:cat>
          <c:val>
            <c:numRef>
              <c:f>Planilha5!$P$5:$P$10</c:f>
              <c:numCache>
                <c:formatCode>_("R$"* #,##0.00_);_("R$"* \(#,##0.00\);_("R$"* "-"??_);_(@_)</c:formatCode>
                <c:ptCount val="2"/>
                <c:pt idx="0">
                  <c:v>5119381.53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9D7-42CA-8F53-6BE35E1F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02015"/>
        <c:axId val="163102431"/>
      </c:barChart>
      <c:catAx>
        <c:axId val="16310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02431"/>
        <c:crosses val="autoZero"/>
        <c:auto val="1"/>
        <c:lblAlgn val="ctr"/>
        <c:lblOffset val="100"/>
        <c:noMultiLvlLbl val="0"/>
      </c:catAx>
      <c:valAx>
        <c:axId val="16310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0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1264920</xdr:colOff>
      <xdr:row>17</xdr:row>
      <xdr:rowOff>7620</xdr:rowOff>
    </xdr:from>
    <xdr:to>
      <xdr:col>5</xdr:col>
      <xdr:colOff>533400</xdr:colOff>
      <xdr:row>32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AA4FED-99AE-4B1C-9DF3-E3A329BBE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6</xdr:row>
      <xdr:rowOff>83820</xdr:rowOff>
    </xdr:from>
    <xdr:to>
      <xdr:col>11</xdr:col>
      <xdr:colOff>502920</xdr:colOff>
      <xdr:row>21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F6200C-7E6E-41F7-BEFB-4DEB5D1BE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471237</xdr:colOff>
      <xdr:row>22</xdr:row>
      <xdr:rowOff>8021</xdr:rowOff>
    </xdr:from>
    <xdr:to>
      <xdr:col>22</xdr:col>
      <xdr:colOff>30079</xdr:colOff>
      <xdr:row>47</xdr:row>
      <xdr:rowOff>90238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0C1971-D960-4BB0-8971-2807717CE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</xdr:colOff>
      <xdr:row>6</xdr:row>
      <xdr:rowOff>38101</xdr:rowOff>
    </xdr:from>
    <xdr:to>
      <xdr:col>2</xdr:col>
      <xdr:colOff>531394</xdr:colOff>
      <xdr:row>10</xdr:row>
      <xdr:rowOff>182881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">
              <a:extLst>
                <a:ext uri="{FF2B5EF4-FFF2-40B4-BE49-F238E27FC236}">
                  <a16:creationId xmlns:a16="http://schemas.microsoft.com/office/drawing/2014/main" id="{B68179F8-741A-4A66-8386-522C2DC986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40" y="1120943"/>
              <a:ext cx="1834816" cy="8867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76200</xdr:colOff>
      <xdr:row>18</xdr:row>
      <xdr:rowOff>167641</xdr:rowOff>
    </xdr:from>
    <xdr:to>
      <xdr:col>3</xdr:col>
      <xdr:colOff>76200</xdr:colOff>
      <xdr:row>27</xdr:row>
      <xdr:rowOff>175261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no">
              <a:extLst>
                <a:ext uri="{FF2B5EF4-FFF2-40B4-BE49-F238E27FC236}">
                  <a16:creationId xmlns:a16="http://schemas.microsoft.com/office/drawing/2014/main" id="{CDDFC95B-FA63-4490-9B74-33D16308D4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3496378"/>
              <a:ext cx="1834816" cy="16419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53340</xdr:colOff>
      <xdr:row>28</xdr:row>
      <xdr:rowOff>22860</xdr:rowOff>
    </xdr:from>
    <xdr:to>
      <xdr:col>3</xdr:col>
      <xdr:colOff>53340</xdr:colOff>
      <xdr:row>41</xdr:row>
      <xdr:rowOff>112395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Imposto">
              <a:extLst>
                <a:ext uri="{FF2B5EF4-FFF2-40B4-BE49-F238E27FC236}">
                  <a16:creationId xmlns:a16="http://schemas.microsoft.com/office/drawing/2014/main" id="{8A075D76-98AF-4AE0-BD7C-125849D216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mp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40" y="5166360"/>
              <a:ext cx="1834816" cy="24356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67778</xdr:colOff>
      <xdr:row>11</xdr:row>
      <xdr:rowOff>45320</xdr:rowOff>
    </xdr:from>
    <xdr:to>
      <xdr:col>2</xdr:col>
      <xdr:colOff>521368</xdr:colOff>
      <xdr:row>18</xdr:row>
      <xdr:rowOff>150395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Cidade">
              <a:extLst>
                <a:ext uri="{FF2B5EF4-FFF2-40B4-BE49-F238E27FC236}">
                  <a16:creationId xmlns:a16="http://schemas.microsoft.com/office/drawing/2014/main" id="{8C77F34E-5DD0-4916-AABC-C81A5BC44A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78" y="2060609"/>
              <a:ext cx="1828800" cy="14185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oneCellAnchor>
    <xdr:from>
      <xdr:col>1</xdr:col>
      <xdr:colOff>50132</xdr:colOff>
      <xdr:row>0</xdr:row>
      <xdr:rowOff>0</xdr:rowOff>
    </xdr:from>
    <xdr:ext cx="8191499" cy="140368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0CFC969-ACB6-4A0A-934D-32B18222E831}"/>
            </a:ext>
          </a:extLst>
        </xdr:cNvPr>
        <xdr:cNvSpPr txBox="1"/>
      </xdr:nvSpPr>
      <xdr:spPr>
        <a:xfrm>
          <a:off x="661737" y="0"/>
          <a:ext cx="8191499" cy="1403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Detalhamento de Arrecadação de Tributos                   </a:t>
          </a:r>
          <a:r>
            <a:rPr lang="pt-BR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Fonte - https://siconfi.tesouro.gov.br/ 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Atualização a cada 12 meses  -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última  Atualização 05/02/2022  *Ciclo de julho a julho do ano subsequente</a:t>
          </a:r>
          <a:endParaRPr lang="pt-BR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 padrão" refreshedDate="44655.554557870368" createdVersion="7" refreshedVersion="7" minRefreshableVersion="3" recordCount="300" xr:uid="{4DAA44D2-3004-4C9C-B298-3C308098CC26}">
  <cacheSource type="worksheet">
    <worksheetSource ref="A1:E301" sheet="Planilha1"/>
  </cacheSource>
  <cacheFields count="5">
    <cacheField name="TIPO" numFmtId="0">
      <sharedItems count="2">
        <s v="Arrecadação Propria"/>
        <s v="Arrecadação Goverbamental"/>
      </sharedItems>
    </cacheField>
    <cacheField name="Cidade" numFmtId="0">
      <sharedItems count="5">
        <s v="Timóteo"/>
        <s v="Ipatinga"/>
        <s v="Coronel Fabriciano"/>
        <s v="Sanatana do Paraiso"/>
        <s v="timoteo" u="1"/>
      </sharedItems>
    </cacheField>
    <cacheField name="Ano" numFmtId="0">
      <sharedItems containsSemiMixedTypes="0" containsString="0" containsNumber="1" containsInteger="1" minValue="2016" maxValue="2020" count="5">
        <n v="2020"/>
        <n v="2019"/>
        <n v="2018"/>
        <n v="2017"/>
        <n v="2016"/>
      </sharedItems>
    </cacheField>
    <cacheField name="Imposto" numFmtId="0">
      <sharedItems count="15">
        <s v="ISS"/>
        <s v="IPTU"/>
        <s v="IRRF"/>
        <s v="ITBI"/>
        <s v="ITR"/>
        <s v="Outros Impostos, Taxas e Contribuições de Melhoria"/>
        <s v="Cota FPM"/>
        <s v="Cota ICMS"/>
        <s v="FUNDEB"/>
        <s v="SUS (União + Estado)"/>
        <s v="Cota IPVA"/>
        <s v="Royalties"/>
        <s v="Outras Transf. Intergov."/>
        <s v="Convênios da União"/>
        <s v="Convênios do Estado"/>
      </sharedItems>
    </cacheField>
    <cacheField name="Valor" numFmtId="44">
      <sharedItems containsSemiMixedTypes="0" containsString="0" containsNumber="1" minValue="0" maxValue="261354904.63999999"/>
    </cacheField>
  </cacheFields>
  <extLst>
    <ext xmlns:x14="http://schemas.microsoft.com/office/spreadsheetml/2009/9/main" uri="{725AE2AE-9491-48be-B2B4-4EB974FC3084}">
      <x14:pivotCacheDefinition pivotCacheId="144646735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x v="0"/>
    <x v="0"/>
    <x v="0"/>
    <n v="17050203"/>
  </r>
  <r>
    <x v="0"/>
    <x v="0"/>
    <x v="0"/>
    <x v="1"/>
    <n v="18884068.489999998"/>
  </r>
  <r>
    <x v="0"/>
    <x v="0"/>
    <x v="0"/>
    <x v="2"/>
    <n v="7024667.79"/>
  </r>
  <r>
    <x v="0"/>
    <x v="0"/>
    <x v="0"/>
    <x v="3"/>
    <n v="2430104.0699999998"/>
  </r>
  <r>
    <x v="0"/>
    <x v="0"/>
    <x v="0"/>
    <x v="4"/>
    <n v="0"/>
  </r>
  <r>
    <x v="0"/>
    <x v="0"/>
    <x v="0"/>
    <x v="5"/>
    <n v="5816896.2800000003"/>
  </r>
  <r>
    <x v="0"/>
    <x v="0"/>
    <x v="1"/>
    <x v="0"/>
    <n v="16772745.67"/>
  </r>
  <r>
    <x v="0"/>
    <x v="0"/>
    <x v="1"/>
    <x v="1"/>
    <n v="18908352.5"/>
  </r>
  <r>
    <x v="0"/>
    <x v="0"/>
    <x v="1"/>
    <x v="2"/>
    <n v="7236039.9800000004"/>
  </r>
  <r>
    <x v="0"/>
    <x v="0"/>
    <x v="1"/>
    <x v="3"/>
    <n v="2290025.87"/>
  </r>
  <r>
    <x v="0"/>
    <x v="0"/>
    <x v="1"/>
    <x v="4"/>
    <n v="0"/>
  </r>
  <r>
    <x v="0"/>
    <x v="0"/>
    <x v="1"/>
    <x v="5"/>
    <n v="5979790.46"/>
  </r>
  <r>
    <x v="0"/>
    <x v="0"/>
    <x v="2"/>
    <x v="0"/>
    <n v="17484854.539999999"/>
  </r>
  <r>
    <x v="0"/>
    <x v="0"/>
    <x v="2"/>
    <x v="1"/>
    <n v="27043889.710000001"/>
  </r>
  <r>
    <x v="0"/>
    <x v="0"/>
    <x v="2"/>
    <x v="2"/>
    <n v="5959100.9199999999"/>
  </r>
  <r>
    <x v="0"/>
    <x v="0"/>
    <x v="2"/>
    <x v="3"/>
    <n v="2241137.34"/>
  </r>
  <r>
    <x v="0"/>
    <x v="0"/>
    <x v="2"/>
    <x v="4"/>
    <n v="6083.09"/>
  </r>
  <r>
    <x v="0"/>
    <x v="0"/>
    <x v="2"/>
    <x v="5"/>
    <n v="5623991.3600000003"/>
  </r>
  <r>
    <x v="0"/>
    <x v="0"/>
    <x v="3"/>
    <x v="0"/>
    <n v="14276204.09"/>
  </r>
  <r>
    <x v="0"/>
    <x v="0"/>
    <x v="3"/>
    <x v="1"/>
    <n v="10106421.15"/>
  </r>
  <r>
    <x v="0"/>
    <x v="0"/>
    <x v="3"/>
    <x v="2"/>
    <n v="5262952.6399999997"/>
  </r>
  <r>
    <x v="0"/>
    <x v="0"/>
    <x v="3"/>
    <x v="3"/>
    <n v="2314162.2200000002"/>
  </r>
  <r>
    <x v="0"/>
    <x v="0"/>
    <x v="3"/>
    <x v="4"/>
    <n v="0"/>
  </r>
  <r>
    <x v="0"/>
    <x v="0"/>
    <x v="3"/>
    <x v="5"/>
    <n v="4109643.25"/>
  </r>
  <r>
    <x v="0"/>
    <x v="0"/>
    <x v="4"/>
    <x v="0"/>
    <n v="12920545.9"/>
  </r>
  <r>
    <x v="0"/>
    <x v="0"/>
    <x v="4"/>
    <x v="1"/>
    <n v="9168603.7100000009"/>
  </r>
  <r>
    <x v="0"/>
    <x v="0"/>
    <x v="4"/>
    <x v="2"/>
    <n v="4836472.63"/>
  </r>
  <r>
    <x v="0"/>
    <x v="0"/>
    <x v="4"/>
    <x v="3"/>
    <n v="2064881.18"/>
  </r>
  <r>
    <x v="0"/>
    <x v="0"/>
    <x v="4"/>
    <x v="4"/>
    <n v="0"/>
  </r>
  <r>
    <x v="0"/>
    <x v="0"/>
    <x v="4"/>
    <x v="5"/>
    <n v="3970911.62"/>
  </r>
  <r>
    <x v="0"/>
    <x v="1"/>
    <x v="0"/>
    <x v="0"/>
    <n v="66254549.579999998"/>
  </r>
  <r>
    <x v="0"/>
    <x v="1"/>
    <x v="0"/>
    <x v="1"/>
    <n v="67029680.450000003"/>
  </r>
  <r>
    <x v="0"/>
    <x v="1"/>
    <x v="0"/>
    <x v="2"/>
    <n v="27825844.879999999"/>
  </r>
  <r>
    <x v="0"/>
    <x v="1"/>
    <x v="0"/>
    <x v="3"/>
    <n v="11269978.050000001"/>
  </r>
  <r>
    <x v="0"/>
    <x v="1"/>
    <x v="0"/>
    <x v="4"/>
    <n v="0"/>
  </r>
  <r>
    <x v="0"/>
    <x v="1"/>
    <x v="0"/>
    <x v="5"/>
    <n v="15713303.93"/>
  </r>
  <r>
    <x v="0"/>
    <x v="1"/>
    <x v="1"/>
    <x v="0"/>
    <n v="68212519.030000001"/>
  </r>
  <r>
    <x v="0"/>
    <x v="1"/>
    <x v="1"/>
    <x v="1"/>
    <n v="77038456.200000003"/>
  </r>
  <r>
    <x v="0"/>
    <x v="1"/>
    <x v="1"/>
    <x v="2"/>
    <n v="20130899.289999999"/>
  </r>
  <r>
    <x v="0"/>
    <x v="1"/>
    <x v="1"/>
    <x v="3"/>
    <n v="8506620.2699999996"/>
  </r>
  <r>
    <x v="0"/>
    <x v="1"/>
    <x v="1"/>
    <x v="4"/>
    <n v="0"/>
  </r>
  <r>
    <x v="0"/>
    <x v="1"/>
    <x v="1"/>
    <x v="5"/>
    <n v="18311591.620000001"/>
  </r>
  <r>
    <x v="0"/>
    <x v="1"/>
    <x v="2"/>
    <x v="0"/>
    <n v="58269018.5"/>
  </r>
  <r>
    <x v="0"/>
    <x v="1"/>
    <x v="2"/>
    <x v="1"/>
    <n v="70982563.219999999"/>
  </r>
  <r>
    <x v="0"/>
    <x v="1"/>
    <x v="2"/>
    <x v="2"/>
    <n v="17232659.100000001"/>
  </r>
  <r>
    <x v="0"/>
    <x v="1"/>
    <x v="2"/>
    <x v="3"/>
    <n v="7168087.2800000003"/>
  </r>
  <r>
    <x v="0"/>
    <x v="1"/>
    <x v="2"/>
    <x v="4"/>
    <n v="0"/>
  </r>
  <r>
    <x v="0"/>
    <x v="1"/>
    <x v="2"/>
    <x v="5"/>
    <n v="6362320.9000000004"/>
  </r>
  <r>
    <x v="0"/>
    <x v="1"/>
    <x v="3"/>
    <x v="0"/>
    <n v="45371133.090000004"/>
  </r>
  <r>
    <x v="0"/>
    <x v="1"/>
    <x v="3"/>
    <x v="1"/>
    <n v="50892514.119999997"/>
  </r>
  <r>
    <x v="0"/>
    <x v="1"/>
    <x v="3"/>
    <x v="2"/>
    <n v="15786685.859999999"/>
  </r>
  <r>
    <x v="0"/>
    <x v="1"/>
    <x v="3"/>
    <x v="3"/>
    <n v="6547504.2300000004"/>
  </r>
  <r>
    <x v="0"/>
    <x v="1"/>
    <x v="3"/>
    <x v="4"/>
    <n v="0"/>
  </r>
  <r>
    <x v="0"/>
    <x v="1"/>
    <x v="3"/>
    <x v="5"/>
    <n v="3609957.95"/>
  </r>
  <r>
    <x v="0"/>
    <x v="1"/>
    <x v="4"/>
    <x v="0"/>
    <n v="43215645.57"/>
  </r>
  <r>
    <x v="0"/>
    <x v="1"/>
    <x v="4"/>
    <x v="1"/>
    <n v="50098654.380000003"/>
  </r>
  <r>
    <x v="0"/>
    <x v="1"/>
    <x v="4"/>
    <x v="2"/>
    <n v="17259189.489999998"/>
  </r>
  <r>
    <x v="0"/>
    <x v="1"/>
    <x v="4"/>
    <x v="3"/>
    <n v="5826437.4900000002"/>
  </r>
  <r>
    <x v="0"/>
    <x v="1"/>
    <x v="4"/>
    <x v="4"/>
    <n v="0"/>
  </r>
  <r>
    <x v="0"/>
    <x v="1"/>
    <x v="4"/>
    <x v="5"/>
    <n v="5008792.4400000004"/>
  </r>
  <r>
    <x v="0"/>
    <x v="2"/>
    <x v="0"/>
    <x v="0"/>
    <n v="12876038.199999999"/>
  </r>
  <r>
    <x v="0"/>
    <x v="2"/>
    <x v="0"/>
    <x v="1"/>
    <n v="8930723.9399999995"/>
  </r>
  <r>
    <x v="0"/>
    <x v="2"/>
    <x v="0"/>
    <x v="2"/>
    <n v="3303814.59"/>
  </r>
  <r>
    <x v="0"/>
    <x v="2"/>
    <x v="0"/>
    <x v="3"/>
    <n v="2934213.68"/>
  </r>
  <r>
    <x v="0"/>
    <x v="2"/>
    <x v="0"/>
    <x v="4"/>
    <n v="0"/>
  </r>
  <r>
    <x v="0"/>
    <x v="2"/>
    <x v="0"/>
    <x v="5"/>
    <n v="4662009.8899999997"/>
  </r>
  <r>
    <x v="0"/>
    <x v="2"/>
    <x v="1"/>
    <x v="0"/>
    <n v="12900001.789999999"/>
  </r>
  <r>
    <x v="0"/>
    <x v="2"/>
    <x v="1"/>
    <x v="1"/>
    <n v="8738222.5899999999"/>
  </r>
  <r>
    <x v="0"/>
    <x v="2"/>
    <x v="1"/>
    <x v="2"/>
    <n v="2895862.11"/>
  </r>
  <r>
    <x v="0"/>
    <x v="2"/>
    <x v="1"/>
    <x v="3"/>
    <n v="2434059.85"/>
  </r>
  <r>
    <x v="0"/>
    <x v="2"/>
    <x v="1"/>
    <x v="4"/>
    <n v="0"/>
  </r>
  <r>
    <x v="0"/>
    <x v="2"/>
    <x v="1"/>
    <x v="5"/>
    <n v="4977021.68"/>
  </r>
  <r>
    <x v="0"/>
    <x v="2"/>
    <x v="2"/>
    <x v="0"/>
    <n v="10738223.619999999"/>
  </r>
  <r>
    <x v="0"/>
    <x v="2"/>
    <x v="2"/>
    <x v="1"/>
    <n v="7775051.5"/>
  </r>
  <r>
    <x v="0"/>
    <x v="2"/>
    <x v="2"/>
    <x v="2"/>
    <n v="2647817.15"/>
  </r>
  <r>
    <x v="0"/>
    <x v="2"/>
    <x v="2"/>
    <x v="3"/>
    <n v="2057201.43"/>
  </r>
  <r>
    <x v="0"/>
    <x v="2"/>
    <x v="2"/>
    <x v="4"/>
    <n v="0"/>
  </r>
  <r>
    <x v="0"/>
    <x v="2"/>
    <x v="2"/>
    <x v="5"/>
    <n v="4971600.9800000004"/>
  </r>
  <r>
    <x v="0"/>
    <x v="2"/>
    <x v="3"/>
    <x v="0"/>
    <n v="8584465"/>
  </r>
  <r>
    <x v="0"/>
    <x v="2"/>
    <x v="3"/>
    <x v="1"/>
    <n v="5674248.0499999998"/>
  </r>
  <r>
    <x v="0"/>
    <x v="2"/>
    <x v="3"/>
    <x v="2"/>
    <n v="2720566.36"/>
  </r>
  <r>
    <x v="0"/>
    <x v="2"/>
    <x v="3"/>
    <x v="3"/>
    <n v="2137786.39"/>
  </r>
  <r>
    <x v="0"/>
    <x v="2"/>
    <x v="3"/>
    <x v="4"/>
    <n v="0"/>
  </r>
  <r>
    <x v="0"/>
    <x v="2"/>
    <x v="3"/>
    <x v="5"/>
    <n v="3762956.01"/>
  </r>
  <r>
    <x v="0"/>
    <x v="2"/>
    <x v="4"/>
    <x v="0"/>
    <n v="9594123.6600000001"/>
  </r>
  <r>
    <x v="0"/>
    <x v="2"/>
    <x v="4"/>
    <x v="1"/>
    <n v="4981777.28"/>
  </r>
  <r>
    <x v="0"/>
    <x v="2"/>
    <x v="4"/>
    <x v="2"/>
    <n v="1996111.39"/>
  </r>
  <r>
    <x v="0"/>
    <x v="2"/>
    <x v="4"/>
    <x v="3"/>
    <n v="1955692.1"/>
  </r>
  <r>
    <x v="0"/>
    <x v="2"/>
    <x v="4"/>
    <x v="4"/>
    <n v="0"/>
  </r>
  <r>
    <x v="0"/>
    <x v="2"/>
    <x v="4"/>
    <x v="5"/>
    <n v="3782733.26"/>
  </r>
  <r>
    <x v="0"/>
    <x v="3"/>
    <x v="0"/>
    <x v="0"/>
    <n v="3888822.13"/>
  </r>
  <r>
    <x v="0"/>
    <x v="3"/>
    <x v="0"/>
    <x v="1"/>
    <n v="2027675.44"/>
  </r>
  <r>
    <x v="0"/>
    <x v="3"/>
    <x v="0"/>
    <x v="2"/>
    <n v="1315157.8799999999"/>
  </r>
  <r>
    <x v="0"/>
    <x v="3"/>
    <x v="0"/>
    <x v="3"/>
    <n v="2525734.42"/>
  </r>
  <r>
    <x v="0"/>
    <x v="3"/>
    <x v="0"/>
    <x v="4"/>
    <n v="76099.7"/>
  </r>
  <r>
    <x v="0"/>
    <x v="3"/>
    <x v="0"/>
    <x v="5"/>
    <n v="771669.18"/>
  </r>
  <r>
    <x v="0"/>
    <x v="3"/>
    <x v="1"/>
    <x v="0"/>
    <n v="3750775.6"/>
  </r>
  <r>
    <x v="0"/>
    <x v="3"/>
    <x v="1"/>
    <x v="1"/>
    <n v="2036044.23"/>
  </r>
  <r>
    <x v="0"/>
    <x v="3"/>
    <x v="1"/>
    <x v="2"/>
    <n v="981114.66"/>
  </r>
  <r>
    <x v="0"/>
    <x v="3"/>
    <x v="1"/>
    <x v="3"/>
    <n v="2014736.08"/>
  </r>
  <r>
    <x v="0"/>
    <x v="3"/>
    <x v="1"/>
    <x v="4"/>
    <n v="0"/>
  </r>
  <r>
    <x v="0"/>
    <x v="3"/>
    <x v="1"/>
    <x v="5"/>
    <n v="972394.92"/>
  </r>
  <r>
    <x v="0"/>
    <x v="3"/>
    <x v="2"/>
    <x v="0"/>
    <n v="2599379.9500000002"/>
  </r>
  <r>
    <x v="0"/>
    <x v="3"/>
    <x v="2"/>
    <x v="1"/>
    <n v="1717210.71"/>
  </r>
  <r>
    <x v="0"/>
    <x v="3"/>
    <x v="2"/>
    <x v="2"/>
    <n v="851759.66"/>
  </r>
  <r>
    <x v="0"/>
    <x v="3"/>
    <x v="2"/>
    <x v="3"/>
    <n v="3237156.21"/>
  </r>
  <r>
    <x v="0"/>
    <x v="3"/>
    <x v="2"/>
    <x v="4"/>
    <n v="0"/>
  </r>
  <r>
    <x v="0"/>
    <x v="3"/>
    <x v="2"/>
    <x v="5"/>
    <n v="1080252.31"/>
  </r>
  <r>
    <x v="0"/>
    <x v="3"/>
    <x v="3"/>
    <x v="0"/>
    <n v="2043348.36"/>
  </r>
  <r>
    <x v="0"/>
    <x v="3"/>
    <x v="3"/>
    <x v="1"/>
    <n v="1175843.52"/>
  </r>
  <r>
    <x v="0"/>
    <x v="3"/>
    <x v="3"/>
    <x v="2"/>
    <n v="848639.92"/>
  </r>
  <r>
    <x v="0"/>
    <x v="3"/>
    <x v="3"/>
    <x v="3"/>
    <n v="2013904.33"/>
  </r>
  <r>
    <x v="0"/>
    <x v="3"/>
    <x v="3"/>
    <x v="4"/>
    <n v="0"/>
  </r>
  <r>
    <x v="0"/>
    <x v="3"/>
    <x v="3"/>
    <x v="5"/>
    <n v="187709.9"/>
  </r>
  <r>
    <x v="0"/>
    <x v="3"/>
    <x v="4"/>
    <x v="0"/>
    <n v="2273050.4300000002"/>
  </r>
  <r>
    <x v="0"/>
    <x v="3"/>
    <x v="4"/>
    <x v="1"/>
    <n v="1214848.25"/>
  </r>
  <r>
    <x v="0"/>
    <x v="3"/>
    <x v="4"/>
    <x v="2"/>
    <n v="679077.74"/>
  </r>
  <r>
    <x v="0"/>
    <x v="3"/>
    <x v="4"/>
    <x v="3"/>
    <n v="3051810.46"/>
  </r>
  <r>
    <x v="0"/>
    <x v="3"/>
    <x v="4"/>
    <x v="4"/>
    <n v="0"/>
  </r>
  <r>
    <x v="0"/>
    <x v="3"/>
    <x v="4"/>
    <x v="5"/>
    <n v="323394.73"/>
  </r>
  <r>
    <x v="1"/>
    <x v="0"/>
    <x v="0"/>
    <x v="6"/>
    <n v="42834092.219999999"/>
  </r>
  <r>
    <x v="1"/>
    <x v="0"/>
    <x v="0"/>
    <x v="7"/>
    <n v="61258037.310000002"/>
  </r>
  <r>
    <x v="1"/>
    <x v="0"/>
    <x v="0"/>
    <x v="8"/>
    <n v="27444831.449999999"/>
  </r>
  <r>
    <x v="1"/>
    <x v="0"/>
    <x v="0"/>
    <x v="9"/>
    <n v="24490230.460000001"/>
  </r>
  <r>
    <x v="1"/>
    <x v="0"/>
    <x v="0"/>
    <x v="10"/>
    <n v="12103440.619999999"/>
  </r>
  <r>
    <x v="1"/>
    <x v="0"/>
    <x v="0"/>
    <x v="11"/>
    <n v="632194.89"/>
  </r>
  <r>
    <x v="1"/>
    <x v="0"/>
    <x v="0"/>
    <x v="12"/>
    <n v="20977612.16"/>
  </r>
  <r>
    <x v="1"/>
    <x v="0"/>
    <x v="0"/>
    <x v="13"/>
    <n v="0"/>
  </r>
  <r>
    <x v="1"/>
    <x v="0"/>
    <x v="0"/>
    <x v="14"/>
    <n v="0"/>
  </r>
  <r>
    <x v="1"/>
    <x v="0"/>
    <x v="1"/>
    <x v="6"/>
    <n v="44764072.359999999"/>
  </r>
  <r>
    <x v="1"/>
    <x v="0"/>
    <x v="1"/>
    <x v="7"/>
    <n v="60613902.100000001"/>
  </r>
  <r>
    <x v="1"/>
    <x v="0"/>
    <x v="1"/>
    <x v="8"/>
    <n v="26665988.109999999"/>
  </r>
  <r>
    <x v="1"/>
    <x v="0"/>
    <x v="1"/>
    <x v="9"/>
    <n v="10900016.619999999"/>
  </r>
  <r>
    <x v="1"/>
    <x v="0"/>
    <x v="1"/>
    <x v="10"/>
    <n v="8341676.2400000002"/>
  </r>
  <r>
    <x v="1"/>
    <x v="0"/>
    <x v="1"/>
    <x v="11"/>
    <n v="634731.55000000005"/>
  </r>
  <r>
    <x v="1"/>
    <x v="0"/>
    <x v="1"/>
    <x v="12"/>
    <n v="9311258.8900000006"/>
  </r>
  <r>
    <x v="1"/>
    <x v="0"/>
    <x v="1"/>
    <x v="13"/>
    <n v="0"/>
  </r>
  <r>
    <x v="1"/>
    <x v="0"/>
    <x v="1"/>
    <x v="14"/>
    <n v="75476.78"/>
  </r>
  <r>
    <x v="1"/>
    <x v="0"/>
    <x v="2"/>
    <x v="6"/>
    <n v="41158998.390000001"/>
  </r>
  <r>
    <x v="1"/>
    <x v="0"/>
    <x v="2"/>
    <x v="7"/>
    <n v="53559722.350000001"/>
  </r>
  <r>
    <x v="1"/>
    <x v="0"/>
    <x v="2"/>
    <x v="8"/>
    <n v="16673224.140000001"/>
  </r>
  <r>
    <x v="1"/>
    <x v="0"/>
    <x v="2"/>
    <x v="9"/>
    <n v="10308976.43"/>
  </r>
  <r>
    <x v="1"/>
    <x v="0"/>
    <x v="2"/>
    <x v="10"/>
    <n v="9435493.0600000005"/>
  </r>
  <r>
    <x v="1"/>
    <x v="0"/>
    <x v="2"/>
    <x v="11"/>
    <n v="604713.93000000005"/>
  </r>
  <r>
    <x v="1"/>
    <x v="0"/>
    <x v="2"/>
    <x v="12"/>
    <n v="6138058.7999999998"/>
  </r>
  <r>
    <x v="1"/>
    <x v="0"/>
    <x v="2"/>
    <x v="13"/>
    <n v="0"/>
  </r>
  <r>
    <x v="1"/>
    <x v="0"/>
    <x v="2"/>
    <x v="14"/>
    <n v="0"/>
  </r>
  <r>
    <x v="1"/>
    <x v="0"/>
    <x v="3"/>
    <x v="6"/>
    <n v="38591319.960000001"/>
  </r>
  <r>
    <x v="1"/>
    <x v="0"/>
    <x v="3"/>
    <x v="7"/>
    <n v="55454768.450000003"/>
  </r>
  <r>
    <x v="1"/>
    <x v="0"/>
    <x v="3"/>
    <x v="8"/>
    <n v="22058797.710000001"/>
  </r>
  <r>
    <x v="1"/>
    <x v="0"/>
    <x v="3"/>
    <x v="9"/>
    <n v="11016462.529999999"/>
  </r>
  <r>
    <x v="1"/>
    <x v="0"/>
    <x v="3"/>
    <x v="10"/>
    <n v="8897091.5999999996"/>
  </r>
  <r>
    <x v="1"/>
    <x v="0"/>
    <x v="3"/>
    <x v="11"/>
    <n v="411139.24"/>
  </r>
  <r>
    <x v="1"/>
    <x v="0"/>
    <x v="3"/>
    <x v="12"/>
    <n v="5285190.2300000004"/>
  </r>
  <r>
    <x v="1"/>
    <x v="0"/>
    <x v="3"/>
    <x v="13"/>
    <n v="0"/>
  </r>
  <r>
    <x v="1"/>
    <x v="0"/>
    <x v="3"/>
    <x v="14"/>
    <n v="0"/>
  </r>
  <r>
    <x v="1"/>
    <x v="0"/>
    <x v="4"/>
    <x v="6"/>
    <n v="39917212.43"/>
  </r>
  <r>
    <x v="1"/>
    <x v="0"/>
    <x v="4"/>
    <x v="7"/>
    <n v="47984512.170000002"/>
  </r>
  <r>
    <x v="1"/>
    <x v="0"/>
    <x v="4"/>
    <x v="8"/>
    <n v="21452850.300000001"/>
  </r>
  <r>
    <x v="1"/>
    <x v="0"/>
    <x v="4"/>
    <x v="9"/>
    <n v="8345813.4699999997"/>
  </r>
  <r>
    <x v="1"/>
    <x v="0"/>
    <x v="4"/>
    <x v="10"/>
    <n v="8773243.7400000002"/>
  </r>
  <r>
    <x v="1"/>
    <x v="0"/>
    <x v="4"/>
    <x v="11"/>
    <n v="312755.71000000002"/>
  </r>
  <r>
    <x v="1"/>
    <x v="0"/>
    <x v="4"/>
    <x v="12"/>
    <n v="5596218.5199999996"/>
  </r>
  <r>
    <x v="1"/>
    <x v="0"/>
    <x v="4"/>
    <x v="13"/>
    <n v="0"/>
  </r>
  <r>
    <x v="1"/>
    <x v="0"/>
    <x v="4"/>
    <x v="14"/>
    <n v="0"/>
  </r>
  <r>
    <x v="1"/>
    <x v="0"/>
    <x v="0"/>
    <x v="6"/>
    <n v="84756932.969999999"/>
  </r>
  <r>
    <x v="1"/>
    <x v="0"/>
    <x v="0"/>
    <x v="7"/>
    <n v="172261096.94"/>
  </r>
  <r>
    <x v="1"/>
    <x v="0"/>
    <x v="0"/>
    <x v="8"/>
    <n v="110283472.2"/>
  </r>
  <r>
    <x v="1"/>
    <x v="0"/>
    <x v="0"/>
    <x v="9"/>
    <n v="261354904.63999999"/>
  </r>
  <r>
    <x v="1"/>
    <x v="0"/>
    <x v="0"/>
    <x v="10"/>
    <n v="48846603.82"/>
  </r>
  <r>
    <x v="1"/>
    <x v="0"/>
    <x v="0"/>
    <x v="11"/>
    <n v="2541317.3199999998"/>
  </r>
  <r>
    <x v="1"/>
    <x v="0"/>
    <x v="0"/>
    <x v="13"/>
    <n v="0"/>
  </r>
  <r>
    <x v="1"/>
    <x v="0"/>
    <x v="0"/>
    <x v="14"/>
    <n v="49999.68"/>
  </r>
  <r>
    <x v="1"/>
    <x v="0"/>
    <x v="0"/>
    <x v="12"/>
    <n v="57359426.719999999"/>
  </r>
  <r>
    <x v="1"/>
    <x v="0"/>
    <x v="1"/>
    <x v="6"/>
    <n v="88679781.299999997"/>
  </r>
  <r>
    <x v="1"/>
    <x v="0"/>
    <x v="1"/>
    <x v="7"/>
    <n v="152024320.11000001"/>
  </r>
  <r>
    <x v="1"/>
    <x v="0"/>
    <x v="1"/>
    <x v="8"/>
    <n v="93595082.849999994"/>
  </r>
  <r>
    <x v="1"/>
    <x v="0"/>
    <x v="1"/>
    <x v="9"/>
    <n v="175949919.83000001"/>
  </r>
  <r>
    <x v="1"/>
    <x v="0"/>
    <x v="1"/>
    <x v="10"/>
    <n v="34539807.520000003"/>
  </r>
  <r>
    <x v="1"/>
    <x v="0"/>
    <x v="1"/>
    <x v="11"/>
    <n v="2400034.7200000002"/>
  </r>
  <r>
    <x v="1"/>
    <x v="0"/>
    <x v="1"/>
    <x v="13"/>
    <n v="0"/>
  </r>
  <r>
    <x v="1"/>
    <x v="0"/>
    <x v="1"/>
    <x v="14"/>
    <n v="172620"/>
  </r>
  <r>
    <x v="1"/>
    <x v="0"/>
    <x v="1"/>
    <x v="12"/>
    <n v="17997211.670000002"/>
  </r>
  <r>
    <x v="1"/>
    <x v="0"/>
    <x v="2"/>
    <x v="6"/>
    <n v="81870001.239999995"/>
  </r>
  <r>
    <x v="1"/>
    <x v="0"/>
    <x v="2"/>
    <x v="7"/>
    <n v="132600809.09999999"/>
  </r>
  <r>
    <x v="1"/>
    <x v="0"/>
    <x v="2"/>
    <x v="8"/>
    <n v="56723478.590000004"/>
  </r>
  <r>
    <x v="1"/>
    <x v="0"/>
    <x v="2"/>
    <x v="9"/>
    <n v="155203065.84999999"/>
  </r>
  <r>
    <x v="1"/>
    <x v="0"/>
    <x v="2"/>
    <x v="10"/>
    <n v="39182907.07"/>
  </r>
  <r>
    <x v="1"/>
    <x v="0"/>
    <x v="2"/>
    <x v="11"/>
    <n v="1278941.17"/>
  </r>
  <r>
    <x v="1"/>
    <x v="0"/>
    <x v="2"/>
    <x v="13"/>
    <n v="0"/>
  </r>
  <r>
    <x v="1"/>
    <x v="1"/>
    <x v="2"/>
    <x v="14"/>
    <n v="0"/>
  </r>
  <r>
    <x v="1"/>
    <x v="1"/>
    <x v="2"/>
    <x v="12"/>
    <n v="16729256.07"/>
  </r>
  <r>
    <x v="1"/>
    <x v="1"/>
    <x v="3"/>
    <x v="6"/>
    <n v="70373942.400000006"/>
  </r>
  <r>
    <x v="1"/>
    <x v="1"/>
    <x v="3"/>
    <x v="7"/>
    <n v="147189482.59999999"/>
  </r>
  <r>
    <x v="1"/>
    <x v="1"/>
    <x v="3"/>
    <x v="8"/>
    <n v="74292259.469999999"/>
  </r>
  <r>
    <x v="1"/>
    <x v="1"/>
    <x v="3"/>
    <x v="9"/>
    <n v="153950836.22"/>
  </r>
  <r>
    <x v="1"/>
    <x v="1"/>
    <x v="3"/>
    <x v="10"/>
    <n v="35690124.659999996"/>
  </r>
  <r>
    <x v="1"/>
    <x v="1"/>
    <x v="3"/>
    <x v="11"/>
    <n v="817459.32"/>
  </r>
  <r>
    <x v="1"/>
    <x v="1"/>
    <x v="3"/>
    <x v="13"/>
    <n v="0"/>
  </r>
  <r>
    <x v="1"/>
    <x v="1"/>
    <x v="3"/>
    <x v="14"/>
    <n v="0"/>
  </r>
  <r>
    <x v="1"/>
    <x v="1"/>
    <x v="3"/>
    <x v="12"/>
    <n v="22616693.41"/>
  </r>
  <r>
    <x v="1"/>
    <x v="1"/>
    <x v="4"/>
    <x v="6"/>
    <n v="76191472.359999999"/>
  </r>
  <r>
    <x v="1"/>
    <x v="1"/>
    <x v="4"/>
    <x v="7"/>
    <n v="143538230.13"/>
  </r>
  <r>
    <x v="1"/>
    <x v="1"/>
    <x v="4"/>
    <x v="8"/>
    <n v="73334842.230000004"/>
  </r>
  <r>
    <x v="1"/>
    <x v="1"/>
    <x v="4"/>
    <x v="9"/>
    <n v="157448621.00999999"/>
  </r>
  <r>
    <x v="1"/>
    <x v="1"/>
    <x v="4"/>
    <x v="10"/>
    <n v="35861792.509999998"/>
  </r>
  <r>
    <x v="1"/>
    <x v="1"/>
    <x v="4"/>
    <x v="11"/>
    <n v="621047.12"/>
  </r>
  <r>
    <x v="1"/>
    <x v="1"/>
    <x v="4"/>
    <x v="13"/>
    <n v="0"/>
  </r>
  <r>
    <x v="1"/>
    <x v="1"/>
    <x v="4"/>
    <x v="14"/>
    <n v="0"/>
  </r>
  <r>
    <x v="1"/>
    <x v="1"/>
    <x v="4"/>
    <x v="12"/>
    <n v="22965311.059999999"/>
  </r>
  <r>
    <x v="1"/>
    <x v="2"/>
    <x v="0"/>
    <x v="6"/>
    <n v="48998973.270000003"/>
  </r>
  <r>
    <x v="1"/>
    <x v="2"/>
    <x v="0"/>
    <x v="7"/>
    <n v="24266908.129999999"/>
  </r>
  <r>
    <x v="1"/>
    <x v="2"/>
    <x v="0"/>
    <x v="8"/>
    <n v="44309940.57"/>
  </r>
  <r>
    <x v="1"/>
    <x v="2"/>
    <x v="0"/>
    <x v="9"/>
    <n v="64772340.560000002"/>
  </r>
  <r>
    <x v="1"/>
    <x v="2"/>
    <x v="0"/>
    <x v="10"/>
    <n v="13882032.26"/>
  </r>
  <r>
    <x v="1"/>
    <x v="2"/>
    <x v="0"/>
    <x v="11"/>
    <n v="1513131.76"/>
  </r>
  <r>
    <x v="1"/>
    <x v="2"/>
    <x v="0"/>
    <x v="13"/>
    <n v="92005.98"/>
  </r>
  <r>
    <x v="1"/>
    <x v="2"/>
    <x v="0"/>
    <x v="14"/>
    <n v="0"/>
  </r>
  <r>
    <x v="1"/>
    <x v="2"/>
    <x v="0"/>
    <x v="12"/>
    <n v="25159559.32"/>
  </r>
  <r>
    <x v="1"/>
    <x v="2"/>
    <x v="1"/>
    <x v="6"/>
    <n v="51158939.859999999"/>
  </r>
  <r>
    <x v="1"/>
    <x v="2"/>
    <x v="1"/>
    <x v="7"/>
    <n v="22975852.420000002"/>
  </r>
  <r>
    <x v="1"/>
    <x v="2"/>
    <x v="1"/>
    <x v="8"/>
    <n v="38309107.579999998"/>
  </r>
  <r>
    <x v="1"/>
    <x v="2"/>
    <x v="1"/>
    <x v="9"/>
    <n v="37879033.450000003"/>
  </r>
  <r>
    <x v="1"/>
    <x v="2"/>
    <x v="1"/>
    <x v="10"/>
    <n v="9784311.5299999993"/>
  </r>
  <r>
    <x v="1"/>
    <x v="2"/>
    <x v="1"/>
    <x v="11"/>
    <n v="1403472.88"/>
  </r>
  <r>
    <x v="1"/>
    <x v="2"/>
    <x v="1"/>
    <x v="13"/>
    <n v="0"/>
  </r>
  <r>
    <x v="1"/>
    <x v="2"/>
    <x v="1"/>
    <x v="14"/>
    <n v="0"/>
  </r>
  <r>
    <x v="1"/>
    <x v="2"/>
    <x v="1"/>
    <x v="12"/>
    <n v="14579243.52"/>
  </r>
  <r>
    <x v="1"/>
    <x v="2"/>
    <x v="2"/>
    <x v="6"/>
    <n v="47038855.380000003"/>
  </r>
  <r>
    <x v="1"/>
    <x v="2"/>
    <x v="2"/>
    <x v="7"/>
    <n v="20945219.5"/>
  </r>
  <r>
    <x v="1"/>
    <x v="2"/>
    <x v="2"/>
    <x v="8"/>
    <n v="23977680.170000002"/>
  </r>
  <r>
    <x v="1"/>
    <x v="2"/>
    <x v="2"/>
    <x v="9"/>
    <n v="33915939.460000001"/>
  </r>
  <r>
    <x v="1"/>
    <x v="2"/>
    <x v="2"/>
    <x v="10"/>
    <n v="11234574.18"/>
  </r>
  <r>
    <x v="1"/>
    <x v="2"/>
    <x v="2"/>
    <x v="11"/>
    <n v="719301.44"/>
  </r>
  <r>
    <x v="1"/>
    <x v="2"/>
    <x v="2"/>
    <x v="13"/>
    <n v="0"/>
  </r>
  <r>
    <x v="1"/>
    <x v="2"/>
    <x v="2"/>
    <x v="14"/>
    <n v="0"/>
  </r>
  <r>
    <x v="1"/>
    <x v="2"/>
    <x v="2"/>
    <x v="12"/>
    <n v="7578833.6699999999"/>
  </r>
  <r>
    <x v="1"/>
    <x v="2"/>
    <x v="3"/>
    <x v="6"/>
    <n v="40450753.130000003"/>
  </r>
  <r>
    <x v="1"/>
    <x v="2"/>
    <x v="3"/>
    <x v="7"/>
    <n v="21457706.530000001"/>
  </r>
  <r>
    <x v="1"/>
    <x v="2"/>
    <x v="3"/>
    <x v="8"/>
    <n v="31888849.280000001"/>
  </r>
  <r>
    <x v="1"/>
    <x v="2"/>
    <x v="3"/>
    <x v="9"/>
    <n v="19628043.98"/>
  </r>
  <r>
    <x v="1"/>
    <x v="2"/>
    <x v="3"/>
    <x v="10"/>
    <n v="10567002.32"/>
  </r>
  <r>
    <x v="1"/>
    <x v="2"/>
    <x v="3"/>
    <x v="11"/>
    <n v="432770.5"/>
  </r>
  <r>
    <x v="1"/>
    <x v="2"/>
    <x v="3"/>
    <x v="13"/>
    <n v="0"/>
  </r>
  <r>
    <x v="1"/>
    <x v="2"/>
    <x v="3"/>
    <x v="14"/>
    <n v="0"/>
  </r>
  <r>
    <x v="1"/>
    <x v="2"/>
    <x v="3"/>
    <x v="12"/>
    <n v="11073218.199999999"/>
  </r>
  <r>
    <x v="1"/>
    <x v="2"/>
    <x v="4"/>
    <x v="6"/>
    <n v="45619671.329999998"/>
  </r>
  <r>
    <x v="1"/>
    <x v="2"/>
    <x v="4"/>
    <x v="7"/>
    <n v="18875705.899999999"/>
  </r>
  <r>
    <x v="1"/>
    <x v="2"/>
    <x v="4"/>
    <x v="8"/>
    <n v="31419855.780000001"/>
  </r>
  <r>
    <x v="1"/>
    <x v="2"/>
    <x v="4"/>
    <x v="9"/>
    <n v="10592172.300000001"/>
  </r>
  <r>
    <x v="1"/>
    <x v="2"/>
    <x v="4"/>
    <x v="10"/>
    <n v="10623228.52"/>
  </r>
  <r>
    <x v="1"/>
    <x v="2"/>
    <x v="4"/>
    <x v="11"/>
    <n v="357435.1"/>
  </r>
  <r>
    <x v="1"/>
    <x v="2"/>
    <x v="4"/>
    <x v="13"/>
    <n v="0"/>
  </r>
  <r>
    <x v="1"/>
    <x v="2"/>
    <x v="4"/>
    <x v="14"/>
    <n v="0"/>
  </r>
  <r>
    <x v="1"/>
    <x v="2"/>
    <x v="4"/>
    <x v="12"/>
    <n v="8410684.5600000005"/>
  </r>
  <r>
    <x v="1"/>
    <x v="3"/>
    <x v="0"/>
    <x v="6"/>
    <n v="24476624.140000001"/>
  </r>
  <r>
    <x v="1"/>
    <x v="3"/>
    <x v="0"/>
    <x v="7"/>
    <n v="11188508.689999999"/>
  </r>
  <r>
    <x v="1"/>
    <x v="3"/>
    <x v="0"/>
    <x v="8"/>
    <n v="10419849.02"/>
  </r>
  <r>
    <x v="1"/>
    <x v="3"/>
    <x v="0"/>
    <x v="9"/>
    <n v="10901045.970000001"/>
  </r>
  <r>
    <x v="1"/>
    <x v="3"/>
    <x v="0"/>
    <x v="10"/>
    <n v="2612805.4500000002"/>
  </r>
  <r>
    <x v="1"/>
    <x v="3"/>
    <x v="0"/>
    <x v="11"/>
    <n v="2919399.35"/>
  </r>
  <r>
    <x v="1"/>
    <x v="3"/>
    <x v="0"/>
    <x v="13"/>
    <n v="0"/>
  </r>
  <r>
    <x v="1"/>
    <x v="3"/>
    <x v="0"/>
    <x v="14"/>
    <n v="0"/>
  </r>
  <r>
    <x v="1"/>
    <x v="3"/>
    <x v="0"/>
    <x v="12"/>
    <n v="7859609.4199999999"/>
  </r>
  <r>
    <x v="1"/>
    <x v="3"/>
    <x v="1"/>
    <x v="6"/>
    <n v="25579469.920000002"/>
  </r>
  <r>
    <x v="1"/>
    <x v="3"/>
    <x v="1"/>
    <x v="7"/>
    <n v="10437456.42"/>
  </r>
  <r>
    <x v="1"/>
    <x v="3"/>
    <x v="1"/>
    <x v="8"/>
    <n v="8943954.4199999999"/>
  </r>
  <r>
    <x v="1"/>
    <x v="3"/>
    <x v="1"/>
    <x v="9"/>
    <n v="5758917.54"/>
  </r>
  <r>
    <x v="1"/>
    <x v="3"/>
    <x v="1"/>
    <x v="10"/>
    <n v="1713693.67"/>
  </r>
  <r>
    <x v="1"/>
    <x v="3"/>
    <x v="1"/>
    <x v="11"/>
    <n v="2625973.42"/>
  </r>
  <r>
    <x v="1"/>
    <x v="3"/>
    <x v="1"/>
    <x v="13"/>
    <n v="0"/>
  </r>
  <r>
    <x v="1"/>
    <x v="3"/>
    <x v="1"/>
    <x v="14"/>
    <n v="0"/>
  </r>
  <r>
    <x v="1"/>
    <x v="3"/>
    <x v="1"/>
    <x v="12"/>
    <n v="3593978.66"/>
  </r>
  <r>
    <x v="1"/>
    <x v="3"/>
    <x v="2"/>
    <x v="6"/>
    <n v="23519427.710000001"/>
  </r>
  <r>
    <x v="1"/>
    <x v="3"/>
    <x v="2"/>
    <x v="7"/>
    <n v="9840173.5800000001"/>
  </r>
  <r>
    <x v="1"/>
    <x v="3"/>
    <x v="2"/>
    <x v="8"/>
    <n v="5699879.7599999998"/>
  </r>
  <r>
    <x v="1"/>
    <x v="3"/>
    <x v="2"/>
    <x v="9"/>
    <n v="5316071.22"/>
  </r>
  <r>
    <x v="1"/>
    <x v="3"/>
    <x v="2"/>
    <x v="10"/>
    <n v="1498449.29"/>
  </r>
  <r>
    <x v="1"/>
    <x v="3"/>
    <x v="2"/>
    <x v="11"/>
    <n v="363699.85"/>
  </r>
  <r>
    <x v="1"/>
    <x v="3"/>
    <x v="2"/>
    <x v="13"/>
    <n v="0"/>
  </r>
  <r>
    <x v="1"/>
    <x v="3"/>
    <x v="2"/>
    <x v="14"/>
    <n v="0"/>
  </r>
  <r>
    <x v="1"/>
    <x v="3"/>
    <x v="2"/>
    <x v="12"/>
    <n v="2243302.2200000002"/>
  </r>
  <r>
    <x v="1"/>
    <x v="3"/>
    <x v="3"/>
    <x v="6"/>
    <n v="20225376.600000001"/>
  </r>
  <r>
    <x v="1"/>
    <x v="3"/>
    <x v="3"/>
    <x v="7"/>
    <n v="10254468.67"/>
  </r>
  <r>
    <x v="1"/>
    <x v="3"/>
    <x v="3"/>
    <x v="8"/>
    <n v="7522735.4800000004"/>
  </r>
  <r>
    <x v="1"/>
    <x v="3"/>
    <x v="3"/>
    <x v="9"/>
    <n v="4500439.6399999997"/>
  </r>
  <r>
    <x v="1"/>
    <x v="3"/>
    <x v="3"/>
    <x v="10"/>
    <n v="1280080.27"/>
  </r>
  <r>
    <x v="1"/>
    <x v="3"/>
    <x v="3"/>
    <x v="11"/>
    <n v="234936.73"/>
  </r>
  <r>
    <x v="1"/>
    <x v="3"/>
    <x v="3"/>
    <x v="13"/>
    <n v="0"/>
  </r>
  <r>
    <x v="1"/>
    <x v="3"/>
    <x v="3"/>
    <x v="14"/>
    <n v="0"/>
  </r>
  <r>
    <x v="1"/>
    <x v="3"/>
    <x v="3"/>
    <x v="12"/>
    <n v="3717582.18"/>
  </r>
  <r>
    <x v="1"/>
    <x v="3"/>
    <x v="4"/>
    <x v="6"/>
    <n v="21296986.300000001"/>
  </r>
  <r>
    <x v="1"/>
    <x v="3"/>
    <x v="4"/>
    <x v="7"/>
    <n v="10276375"/>
  </r>
  <r>
    <x v="1"/>
    <x v="3"/>
    <x v="4"/>
    <x v="8"/>
    <n v="6196472.8200000003"/>
  </r>
  <r>
    <x v="1"/>
    <x v="3"/>
    <x v="4"/>
    <x v="9"/>
    <n v="5119381.53"/>
  </r>
  <r>
    <x v="1"/>
    <x v="3"/>
    <x v="4"/>
    <x v="10"/>
    <n v="1164324.51"/>
  </r>
  <r>
    <x v="1"/>
    <x v="3"/>
    <x v="4"/>
    <x v="11"/>
    <n v="178717.54"/>
  </r>
  <r>
    <x v="1"/>
    <x v="3"/>
    <x v="4"/>
    <x v="13"/>
    <n v="0"/>
  </r>
  <r>
    <x v="1"/>
    <x v="3"/>
    <x v="4"/>
    <x v="14"/>
    <n v="0"/>
  </r>
  <r>
    <x v="1"/>
    <x v="3"/>
    <x v="4"/>
    <x v="12"/>
    <n v="3100954.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FE2ED9-8FB3-49EB-B7A6-32767D219BD8}" name="Tabela dinâmica2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>
  <location ref="A3:C7" firstHeaderRow="1" firstDataRow="2" firstDataCol="1"/>
  <pivotFields count="5">
    <pivotField axis="axisRow" showAll="0">
      <items count="3">
        <item x="1"/>
        <item x="0"/>
        <item t="default"/>
      </items>
    </pivotField>
    <pivotField axis="axisCol" showAll="0">
      <items count="6">
        <item h="1" x="2"/>
        <item h="1" x="1"/>
        <item x="3"/>
        <item h="1" m="1" x="4"/>
        <item h="1" x="0"/>
        <item t="default"/>
      </items>
    </pivotField>
    <pivotField showAll="0">
      <items count="6">
        <item x="4"/>
        <item h="1" x="3"/>
        <item h="1" x="2"/>
        <item h="1" x="1"/>
        <item h="1" x="0"/>
        <item t="default"/>
      </items>
    </pivotField>
    <pivotField showAll="0">
      <items count="16">
        <item x="13"/>
        <item x="14"/>
        <item x="6"/>
        <item x="7"/>
        <item x="10"/>
        <item x="8"/>
        <item x="1"/>
        <item x="2"/>
        <item x="0"/>
        <item x="3"/>
        <item x="4"/>
        <item x="12"/>
        <item x="5"/>
        <item x="11"/>
        <item x="9"/>
        <item t="default"/>
      </items>
    </pivotField>
    <pivotField dataField="1" numFmtId="44"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2">
    <i>
      <x v="2"/>
    </i>
    <i t="grand">
      <x/>
    </i>
  </colItems>
  <dataFields count="1">
    <dataField name="Soma de Valor" fld="4" baseField="0" baseItem="0"/>
  </dataFields>
  <formats count="2">
    <format dxfId="8">
      <pivotArea collapsedLevelsAreSubtotals="1" fieldPosition="0">
        <references count="1">
          <reference field="0" count="0"/>
        </references>
      </pivotArea>
    </format>
    <format dxfId="7">
      <pivotArea grandRow="1" outline="0" collapsedLevelsAreSubtotals="1" fieldPosition="0"/>
    </format>
  </formats>
  <chartFormats count="1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1"/>
          </reference>
        </references>
      </pivotArea>
    </chartFormat>
    <chartFormat chart="2" format="5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C2ECEC-C872-4E51-84AF-55088FFACD25}" name="Tabela dinâmica2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A3:Q10" firstHeaderRow="1" firstDataRow="2" firstDataCol="1"/>
  <pivotFields count="5">
    <pivotField axis="axisRow" showAll="0">
      <items count="3">
        <item x="1"/>
        <item x="0"/>
        <item t="default"/>
      </items>
    </pivotField>
    <pivotField axis="axisRow" showAll="0">
      <items count="6">
        <item h="1" x="2"/>
        <item h="1" x="1"/>
        <item x="3"/>
        <item h="1" m="1" x="4"/>
        <item h="1" x="0"/>
        <item t="default"/>
      </items>
    </pivotField>
    <pivotField axis="axisRow" showAll="0">
      <items count="6">
        <item x="4"/>
        <item h="1" x="3"/>
        <item h="1" x="2"/>
        <item h="1" x="1"/>
        <item h="1" x="0"/>
        <item t="default"/>
      </items>
    </pivotField>
    <pivotField axis="axisCol" showAll="0">
      <items count="16">
        <item x="13"/>
        <item x="14"/>
        <item x="6"/>
        <item x="7"/>
        <item x="10"/>
        <item x="8"/>
        <item x="1"/>
        <item x="2"/>
        <item x="0"/>
        <item x="3"/>
        <item x="4"/>
        <item x="12"/>
        <item x="5"/>
        <item x="11"/>
        <item x="9"/>
        <item t="default"/>
      </items>
    </pivotField>
    <pivotField dataField="1" numFmtId="44" showAll="0"/>
  </pivotFields>
  <rowFields count="3">
    <field x="1"/>
    <field x="0"/>
    <field x="2"/>
  </rowFields>
  <rowItems count="6">
    <i>
      <x v="2"/>
    </i>
    <i r="1">
      <x/>
    </i>
    <i r="2">
      <x/>
    </i>
    <i r="1">
      <x v="1"/>
    </i>
    <i r="2">
      <x/>
    </i>
    <i t="grand">
      <x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oma de Valor" fld="4" baseField="0" baseItem="0" numFmtId="44"/>
  </dataFields>
  <formats count="1">
    <format dxfId="6">
      <pivotArea outline="0" collapsedLevelsAreSubtotals="1" fieldPosition="0"/>
    </format>
  </formats>
  <chartFormats count="21"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3" format="45">
      <pivotArea type="data" outline="0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</references>
      </pivotArea>
    </chartFormat>
    <chartFormat chart="3" format="46">
      <pivotArea type="data" outline="0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4"/>
          </reference>
        </references>
      </pivotArea>
    </chartFormat>
    <chartFormat chart="3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8">
      <pivotArea type="data" outline="0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4"/>
          </reference>
        </references>
      </pivotArea>
    </chartFormat>
    <chartFormat chart="3" format="49">
      <pivotArea type="data" outline="0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5"/>
          </reference>
        </references>
      </pivotArea>
    </chartFormat>
    <chartFormat chart="3" format="50">
      <pivotArea type="data" outline="0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" xr10:uid="{7351F0DC-C84D-4AA7-8C7C-DC5731576BE9}" sourceName="TIPO">
  <pivotTables>
    <pivotTable tabId="5" name="Tabela dinâmica24"/>
    <pivotTable tabId="3" name="Tabela dinâmica23"/>
  </pivotTables>
  <data>
    <tabular pivotCacheId="1446467352">
      <items count="2">
        <i x="1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4834AA0D-C7F1-4063-ADD4-ECE2A50A554C}" sourceName="Ano">
  <pivotTables>
    <pivotTable tabId="5" name="Tabela dinâmica24"/>
    <pivotTable tabId="3" name="Tabela dinâmica23"/>
  </pivotTables>
  <data>
    <tabular pivotCacheId="1446467352">
      <items count="5">
        <i x="4" s="1"/>
        <i x="3"/>
        <i x="2"/>
        <i x="1"/>
        <i x="0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mposto" xr10:uid="{8A3CE5A0-2F2F-47A7-94BC-A81EAE0FEFF4}" sourceName="Imposto">
  <pivotTables>
    <pivotTable tabId="5" name="Tabela dinâmica24"/>
    <pivotTable tabId="3" name="Tabela dinâmica23"/>
  </pivotTables>
  <data>
    <tabular pivotCacheId="1446467352">
      <items count="15">
        <i x="13" s="1"/>
        <i x="14" s="1"/>
        <i x="6" s="1"/>
        <i x="7" s="1"/>
        <i x="10" s="1"/>
        <i x="8" s="1"/>
        <i x="1" s="1"/>
        <i x="2" s="1"/>
        <i x="0" s="1"/>
        <i x="3" s="1"/>
        <i x="4" s="1"/>
        <i x="12" s="1"/>
        <i x="5" s="1"/>
        <i x="11" s="1"/>
        <i x="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idade" xr10:uid="{E9098B41-3E3D-4841-9A2E-0858FC2B55A1}" sourceName="Cidade">
  <pivotTables>
    <pivotTable tabId="3" name="Tabela dinâmica23"/>
    <pivotTable tabId="5" name="Tabela dinâmica24"/>
  </pivotTables>
  <data>
    <tabular pivotCacheId="1446467352">
      <items count="5">
        <i x="2"/>
        <i x="1"/>
        <i x="3" s="1"/>
        <i x="0"/>
        <i x="4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9E44B2D9-CD2F-4E30-B6E8-1606CF3BB3F0}" cache="SegmentaçãodeDados_TIPO" caption="TIPO" rowHeight="234950"/>
  <slicer name="Ano" xr10:uid="{0B2F77FF-F61E-47F7-B374-ACA9B1D7F920}" cache="SegmentaçãodeDados_Ano" caption="Ano" rowHeight="234950"/>
  <slicer name="Imposto" xr10:uid="{880EBADB-D5B3-4204-BFF9-4627C4D7C316}" cache="SegmentaçãodeDados_Imposto" caption="Imposto" startItem="7" rowHeight="234950"/>
  <slicer name="Cidade" xr10:uid="{240F4C3D-16D8-4041-8EEF-7CCB5E993841}" cache="SegmentaçãodeDados_Cidade" caption="Cidade" rowHeight="23495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4B9F-3054-47D3-AE6C-A126DBD63FBD}">
  <sheetPr codeName="Planilha1"/>
  <dimension ref="A3:M7"/>
  <sheetViews>
    <sheetView workbookViewId="0">
      <selection activeCell="B16" sqref="B16"/>
    </sheetView>
  </sheetViews>
  <sheetFormatPr defaultRowHeight="14.4" x14ac:dyDescent="0.3"/>
  <cols>
    <col min="1" max="1" width="24.6640625" bestFit="1" customWidth="1"/>
    <col min="2" max="2" width="18.5546875" bestFit="1" customWidth="1"/>
    <col min="3" max="4" width="16.6640625" bestFit="1" customWidth="1"/>
    <col min="5" max="5" width="17.77734375" bestFit="1" customWidth="1"/>
    <col min="6" max="6" width="19.33203125" bestFit="1" customWidth="1"/>
    <col min="9" max="10" width="19.21875" bestFit="1" customWidth="1"/>
    <col min="12" max="12" width="12" bestFit="1" customWidth="1"/>
  </cols>
  <sheetData>
    <row r="3" spans="1:13" x14ac:dyDescent="0.3">
      <c r="A3" s="2" t="s">
        <v>26</v>
      </c>
      <c r="B3" s="2" t="s">
        <v>27</v>
      </c>
      <c r="I3" s="1">
        <f>GETPIVOTDATA("Valor",$A$3)</f>
        <v>54875393.689999998</v>
      </c>
      <c r="J3" s="1"/>
    </row>
    <row r="4" spans="1:13" x14ac:dyDescent="0.3">
      <c r="A4" s="2" t="s">
        <v>24</v>
      </c>
      <c r="B4" t="s">
        <v>1</v>
      </c>
      <c r="C4" t="s">
        <v>25</v>
      </c>
      <c r="I4" s="1">
        <f>GETPIVOTDATA("Valor",$A$3,"TIPO","Arrecadação Goverbamental")</f>
        <v>47333212.079999998</v>
      </c>
      <c r="J4" s="9">
        <f>(I4*100)/I3</f>
        <v>86.255804099361896</v>
      </c>
      <c r="K4" t="s">
        <v>29</v>
      </c>
      <c r="L4">
        <f>IF(ISERR(I4),"0",I4)</f>
        <v>47333212.079999998</v>
      </c>
      <c r="M4">
        <f>IF(ISERR(J4),"0",J4)</f>
        <v>86.255804099361896</v>
      </c>
    </row>
    <row r="5" spans="1:13" x14ac:dyDescent="0.3">
      <c r="A5" s="3" t="s">
        <v>23</v>
      </c>
      <c r="B5" s="7">
        <v>47333212.079999998</v>
      </c>
      <c r="C5" s="7">
        <v>47333212.079999998</v>
      </c>
      <c r="I5" s="1">
        <f>GETPIVOTDATA("Valor",$A$3,"TIPO","Arrecadação Propria")</f>
        <v>7542181.6099999994</v>
      </c>
      <c r="J5" s="9">
        <f>(I5*100)/I3</f>
        <v>13.744195900638104</v>
      </c>
      <c r="K5" t="s">
        <v>29</v>
      </c>
      <c r="L5">
        <f>IF(ISERR(I5),"0",I5)</f>
        <v>7542181.6099999994</v>
      </c>
      <c r="M5">
        <f>IF(ISERR(J5),"0",J5)</f>
        <v>13.744195900638104</v>
      </c>
    </row>
    <row r="6" spans="1:13" x14ac:dyDescent="0.3">
      <c r="A6" s="3" t="s">
        <v>22</v>
      </c>
      <c r="B6" s="7">
        <v>7542181.6099999994</v>
      </c>
      <c r="C6" s="7">
        <v>7542181.6099999994</v>
      </c>
    </row>
    <row r="7" spans="1:13" x14ac:dyDescent="0.3">
      <c r="A7" s="3" t="s">
        <v>25</v>
      </c>
      <c r="B7" s="7">
        <v>54875393.689999998</v>
      </c>
      <c r="C7" s="7">
        <v>54875393.689999998</v>
      </c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5589-0E93-4FDA-89CF-E8BD3CA87AE8}">
  <sheetPr codeName="Planilha2"/>
  <dimension ref="M7:U23"/>
  <sheetViews>
    <sheetView tabSelected="1" zoomScale="76" zoomScaleNormal="76" workbookViewId="0">
      <selection activeCell="S2" sqref="S2"/>
    </sheetView>
  </sheetViews>
  <sheetFormatPr defaultRowHeight="14.4" x14ac:dyDescent="0.3"/>
  <cols>
    <col min="1" max="12" width="8.88671875" style="4"/>
    <col min="13" max="13" width="25.21875" style="4" customWidth="1"/>
    <col min="14" max="14" width="8.33203125" style="4" bestFit="1" customWidth="1"/>
    <col min="15" max="15" width="11" style="4" customWidth="1"/>
    <col min="16" max="16" width="8.88671875" style="4"/>
    <col min="17" max="17" width="44.33203125" style="4" bestFit="1" customWidth="1"/>
    <col min="18" max="18" width="19.6640625" style="4" bestFit="1" customWidth="1"/>
    <col min="19" max="19" width="8.33203125" style="4" bestFit="1" customWidth="1"/>
    <col min="20" max="20" width="8.88671875" style="4"/>
    <col min="21" max="21" width="19.21875" style="4" bestFit="1" customWidth="1"/>
    <col min="22" max="16384" width="8.88671875" style="4"/>
  </cols>
  <sheetData>
    <row r="7" spans="13:21" ht="15" thickBot="1" x14ac:dyDescent="0.35"/>
    <row r="8" spans="13:21" x14ac:dyDescent="0.3">
      <c r="M8" s="22" t="s">
        <v>30</v>
      </c>
      <c r="N8" s="8"/>
      <c r="O8" s="12"/>
      <c r="Q8" s="23" t="s">
        <v>19</v>
      </c>
      <c r="R8" s="24" t="s">
        <v>18</v>
      </c>
      <c r="S8" s="25" t="s">
        <v>29</v>
      </c>
    </row>
    <row r="9" spans="13:21" x14ac:dyDescent="0.3">
      <c r="M9" s="31">
        <f>Planilha3!I3</f>
        <v>54875393.689999998</v>
      </c>
      <c r="O9" s="12"/>
      <c r="Q9" s="14" t="s">
        <v>6</v>
      </c>
      <c r="R9" s="13">
        <f>Planilha5!Z14</f>
        <v>5119381.53</v>
      </c>
      <c r="S9" s="15">
        <f>Planilha5!AA14</f>
        <v>15.246052233926392</v>
      </c>
    </row>
    <row r="10" spans="13:21" ht="15" thickBot="1" x14ac:dyDescent="0.35">
      <c r="M10" s="32"/>
      <c r="Q10" s="14" t="s">
        <v>9</v>
      </c>
      <c r="R10" s="13" t="str">
        <f>Planilha5!Z11</f>
        <v>0</v>
      </c>
      <c r="S10" s="15">
        <f>Planilha5!AA11</f>
        <v>0</v>
      </c>
    </row>
    <row r="11" spans="13:21" ht="15" thickBot="1" x14ac:dyDescent="0.35">
      <c r="Q11" s="14" t="s">
        <v>7</v>
      </c>
      <c r="R11" s="13">
        <f>Planilha5!Z13</f>
        <v>6196472.8200000003</v>
      </c>
      <c r="S11" s="15">
        <f>Planilha5!AA13</f>
        <v>18.453742454281421</v>
      </c>
    </row>
    <row r="12" spans="13:21" ht="15" thickBot="1" x14ac:dyDescent="0.35">
      <c r="M12" s="22" t="s">
        <v>33</v>
      </c>
      <c r="N12" s="10" t="s">
        <v>29</v>
      </c>
      <c r="Q12" s="14" t="s">
        <v>0</v>
      </c>
      <c r="R12" s="13">
        <f>Planilha5!Z17</f>
        <v>3100954.38</v>
      </c>
      <c r="S12" s="15">
        <f>Planilha5!AA17</f>
        <v>9.2349656253306893</v>
      </c>
    </row>
    <row r="13" spans="13:21" x14ac:dyDescent="0.3">
      <c r="M13" s="31">
        <f>Planilha3!L4</f>
        <v>47333212.079999998</v>
      </c>
      <c r="N13" s="33">
        <f>Planilha3!M4</f>
        <v>86.255804099361896</v>
      </c>
      <c r="Q13" s="14" t="s">
        <v>8</v>
      </c>
      <c r="R13" s="13">
        <f>Planilha5!Z12</f>
        <v>10276375</v>
      </c>
      <c r="S13" s="15">
        <f>Planilha5!AA12</f>
        <v>30.60411674873065</v>
      </c>
    </row>
    <row r="14" spans="13:21" ht="15" thickBot="1" x14ac:dyDescent="0.35">
      <c r="M14" s="32"/>
      <c r="N14" s="34"/>
      <c r="Q14" s="14" t="s">
        <v>5</v>
      </c>
      <c r="R14" s="13">
        <f>Planilha5!Z15</f>
        <v>1164324.51</v>
      </c>
      <c r="S14" s="15">
        <f>Planilha5!AA15</f>
        <v>3.4674798494068781</v>
      </c>
      <c r="U14" s="12"/>
    </row>
    <row r="15" spans="13:21" ht="15" thickBot="1" x14ac:dyDescent="0.35">
      <c r="Q15" s="14" t="s">
        <v>17</v>
      </c>
      <c r="R15" s="13">
        <f>Planilha5!Z5</f>
        <v>2273050.4300000002</v>
      </c>
      <c r="S15" s="28">
        <f>Planilha5!AA5</f>
        <v>6.7693812979258166</v>
      </c>
    </row>
    <row r="16" spans="13:21" ht="15" thickBot="1" x14ac:dyDescent="0.35">
      <c r="M16" s="22" t="s">
        <v>32</v>
      </c>
      <c r="N16" s="10" t="s">
        <v>29</v>
      </c>
      <c r="Q16" s="14" t="s">
        <v>16</v>
      </c>
      <c r="R16" s="13">
        <f>Planilha5!Z6</f>
        <v>1214848.25</v>
      </c>
      <c r="S16" s="28">
        <f>Planilha5!AA6</f>
        <v>3.6179448176026194</v>
      </c>
    </row>
    <row r="17" spans="13:19" x14ac:dyDescent="0.3">
      <c r="M17" s="31">
        <f>Planilha3!L5</f>
        <v>7542181.6099999994</v>
      </c>
      <c r="N17" s="33">
        <f>Planilha3!M5</f>
        <v>13.744195900638104</v>
      </c>
      <c r="Q17" s="14" t="s">
        <v>12</v>
      </c>
      <c r="R17" s="13">
        <f>Planilha5!Z10</f>
        <v>323394.73</v>
      </c>
      <c r="S17" s="28">
        <f>Planilha5!AA10</f>
        <v>0.96310324144887915</v>
      </c>
    </row>
    <row r="18" spans="13:19" ht="15" thickBot="1" x14ac:dyDescent="0.35">
      <c r="M18" s="32"/>
      <c r="N18" s="34"/>
      <c r="Q18" s="14" t="s">
        <v>15</v>
      </c>
      <c r="R18" s="13">
        <f>Planilha5!Z7</f>
        <v>679077.74</v>
      </c>
      <c r="S18" s="28">
        <f>Planilha5!AA7</f>
        <v>2.0223643489483556</v>
      </c>
    </row>
    <row r="19" spans="13:19" x14ac:dyDescent="0.3">
      <c r="Q19" s="14" t="s">
        <v>14</v>
      </c>
      <c r="R19" s="13">
        <f>Planilha5!Z8</f>
        <v>3051810.46</v>
      </c>
      <c r="S19" s="28">
        <f>Planilha5!AA8</f>
        <v>9.088609905033378</v>
      </c>
    </row>
    <row r="20" spans="13:19" x14ac:dyDescent="0.3">
      <c r="Q20" s="14" t="s">
        <v>4</v>
      </c>
      <c r="R20" s="13">
        <f>Planilha5!Z16</f>
        <v>178717.54</v>
      </c>
      <c r="S20" s="29">
        <f>Planilha5!AA16</f>
        <v>0.53223947736492094</v>
      </c>
    </row>
    <row r="21" spans="13:19" x14ac:dyDescent="0.3">
      <c r="Q21" s="14" t="s">
        <v>3</v>
      </c>
      <c r="R21" s="13">
        <f>Planilha5!Z18</f>
        <v>0</v>
      </c>
      <c r="S21" s="29">
        <f>Planilha5!AA18</f>
        <v>0</v>
      </c>
    </row>
    <row r="22" spans="13:19" ht="15" thickBot="1" x14ac:dyDescent="0.35">
      <c r="Q22" s="16" t="s">
        <v>13</v>
      </c>
      <c r="R22" s="17">
        <f>Planilha5!Z9</f>
        <v>0</v>
      </c>
      <c r="S22" s="30">
        <f>Planilha5!AA9</f>
        <v>0</v>
      </c>
    </row>
    <row r="23" spans="13:19" x14ac:dyDescent="0.3">
      <c r="Q23" t="s">
        <v>2</v>
      </c>
    </row>
  </sheetData>
  <sheetProtection algorithmName="SHA-512" hashValue="W82D/fMPesCW9Ehg9+Js2E2PqKTTFAvXCGiM1qjhoj0EPsM5GBdTHxQNGK2gVhNczdRr0l/YhnI6MASQ/zDW4g==" saltValue="4veBHAyZSjvzIG32eCahS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Q9:S23">
    <sortCondition descending="1" ref="R9:R23"/>
  </sortState>
  <mergeCells count="5">
    <mergeCell ref="M9:M10"/>
    <mergeCell ref="M13:M14"/>
    <mergeCell ref="M17:M18"/>
    <mergeCell ref="N13:N14"/>
    <mergeCell ref="N17:N1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B1DF-41E7-4657-AE5C-696AE2851AE2}">
  <sheetPr codeName="Planilha3"/>
  <dimension ref="A3:AE20"/>
  <sheetViews>
    <sheetView topLeftCell="R1" workbookViewId="0">
      <selection activeCell="V32" sqref="V32"/>
    </sheetView>
  </sheetViews>
  <sheetFormatPr defaultRowHeight="14.4" x14ac:dyDescent="0.3"/>
  <cols>
    <col min="1" max="1" width="29.44140625" bestFit="1" customWidth="1"/>
    <col min="2" max="2" width="18.5546875" bestFit="1" customWidth="1"/>
    <col min="3" max="3" width="18.77734375" bestFit="1" customWidth="1"/>
    <col min="4" max="5" width="16.6640625" bestFit="1" customWidth="1"/>
    <col min="6" max="8" width="15.6640625" bestFit="1" customWidth="1"/>
    <col min="9" max="9" width="14.109375" bestFit="1" customWidth="1"/>
    <col min="10" max="11" width="15.6640625" bestFit="1" customWidth="1"/>
    <col min="12" max="12" width="7.5546875" bestFit="1" customWidth="1"/>
    <col min="13" max="13" width="21.109375" bestFit="1" customWidth="1"/>
    <col min="14" max="14" width="45.44140625" bestFit="1" customWidth="1"/>
    <col min="15" max="15" width="14.109375" bestFit="1" customWidth="1"/>
    <col min="16" max="16" width="18.88671875" bestFit="1" customWidth="1"/>
    <col min="17" max="17" width="16.6640625" bestFit="1" customWidth="1"/>
    <col min="23" max="23" width="44.33203125" bestFit="1" customWidth="1"/>
    <col min="24" max="24" width="19.21875" bestFit="1" customWidth="1"/>
    <col min="25" max="25" width="6.88671875" customWidth="1"/>
    <col min="26" max="26" width="17.6640625" bestFit="1" customWidth="1"/>
    <col min="27" max="27" width="6.88671875" customWidth="1"/>
    <col min="30" max="30" width="44.33203125" bestFit="1" customWidth="1"/>
    <col min="31" max="31" width="17.6640625" bestFit="1" customWidth="1"/>
  </cols>
  <sheetData>
    <row r="3" spans="1:31" x14ac:dyDescent="0.3">
      <c r="A3" s="2" t="s">
        <v>26</v>
      </c>
      <c r="B3" s="2" t="s">
        <v>27</v>
      </c>
    </row>
    <row r="4" spans="1:31" x14ac:dyDescent="0.3">
      <c r="A4" s="2" t="s">
        <v>24</v>
      </c>
      <c r="B4" t="s">
        <v>3</v>
      </c>
      <c r="C4" t="s">
        <v>2</v>
      </c>
      <c r="D4" t="s">
        <v>9</v>
      </c>
      <c r="E4" t="s">
        <v>8</v>
      </c>
      <c r="F4" t="s">
        <v>5</v>
      </c>
      <c r="G4" t="s">
        <v>7</v>
      </c>
      <c r="H4" t="s">
        <v>16</v>
      </c>
      <c r="I4" t="s">
        <v>15</v>
      </c>
      <c r="J4" t="s">
        <v>17</v>
      </c>
      <c r="K4" t="s">
        <v>14</v>
      </c>
      <c r="L4" t="s">
        <v>13</v>
      </c>
      <c r="M4" t="s">
        <v>0</v>
      </c>
      <c r="N4" t="s">
        <v>12</v>
      </c>
      <c r="O4" t="s">
        <v>4</v>
      </c>
      <c r="P4" t="s">
        <v>6</v>
      </c>
      <c r="Q4" t="s">
        <v>25</v>
      </c>
      <c r="W4" t="s">
        <v>19</v>
      </c>
    </row>
    <row r="5" spans="1:31" x14ac:dyDescent="0.3">
      <c r="A5" s="3" t="s">
        <v>1</v>
      </c>
      <c r="B5" s="7">
        <v>0</v>
      </c>
      <c r="C5" s="7">
        <v>0</v>
      </c>
      <c r="D5" s="7">
        <v>21296986.300000001</v>
      </c>
      <c r="E5" s="7">
        <v>10276375</v>
      </c>
      <c r="F5" s="7">
        <v>1164324.51</v>
      </c>
      <c r="G5" s="7">
        <v>6196472.8200000003</v>
      </c>
      <c r="H5" s="7">
        <v>1214848.25</v>
      </c>
      <c r="I5" s="7">
        <v>679077.74</v>
      </c>
      <c r="J5" s="7">
        <v>2273050.4300000002</v>
      </c>
      <c r="K5" s="7">
        <v>3051810.46</v>
      </c>
      <c r="L5" s="7">
        <v>0</v>
      </c>
      <c r="M5" s="7">
        <v>3100954.38</v>
      </c>
      <c r="N5" s="7">
        <v>323394.73</v>
      </c>
      <c r="O5" s="7">
        <v>178717.54</v>
      </c>
      <c r="P5" s="7">
        <v>5119381.53</v>
      </c>
      <c r="Q5" s="7">
        <v>54875393.690000005</v>
      </c>
      <c r="W5" t="s">
        <v>17</v>
      </c>
      <c r="X5" s="21">
        <f>GETPIVOTDATA("Valor",$A$3,"Imposto","ISS")</f>
        <v>2273050.4300000002</v>
      </c>
      <c r="Y5" s="11" t="e">
        <f>(X5*100)/$X$20</f>
        <v>#REF!</v>
      </c>
      <c r="Z5" s="1">
        <f>IF(ISERR(X5),"0",X5)</f>
        <v>2273050.4300000002</v>
      </c>
      <c r="AA5" s="11">
        <f>(Z5*100)/$Z$20</f>
        <v>6.7693812979258166</v>
      </c>
      <c r="AD5" t="s">
        <v>3</v>
      </c>
      <c r="AE5" s="21">
        <v>92005.98</v>
      </c>
    </row>
    <row r="6" spans="1:31" x14ac:dyDescent="0.3">
      <c r="A6" s="5" t="s">
        <v>23</v>
      </c>
      <c r="B6" s="7">
        <v>0</v>
      </c>
      <c r="C6" s="7">
        <v>0</v>
      </c>
      <c r="D6" s="7">
        <v>21296986.300000001</v>
      </c>
      <c r="E6" s="7">
        <v>10276375</v>
      </c>
      <c r="F6" s="7">
        <v>1164324.51</v>
      </c>
      <c r="G6" s="7">
        <v>6196472.8200000003</v>
      </c>
      <c r="H6" s="7"/>
      <c r="I6" s="7"/>
      <c r="J6" s="7"/>
      <c r="K6" s="7"/>
      <c r="L6" s="7"/>
      <c r="M6" s="7">
        <v>3100954.38</v>
      </c>
      <c r="N6" s="7"/>
      <c r="O6" s="7">
        <v>178717.54</v>
      </c>
      <c r="P6" s="7">
        <v>5119381.53</v>
      </c>
      <c r="Q6" s="7">
        <v>47333212.080000006</v>
      </c>
      <c r="W6" s="20" t="s">
        <v>16</v>
      </c>
      <c r="X6" s="21">
        <f>GETPIVOTDATA("Valor",$A$3,"Imposto","IPTU")</f>
        <v>1214848.25</v>
      </c>
      <c r="Y6" s="11" t="e">
        <f t="shared" ref="Y6:Y19" si="0">(X6*100)/$X$20</f>
        <v>#REF!</v>
      </c>
      <c r="Z6" s="1">
        <f t="shared" ref="Z6:Z19" si="1">IF(ISERR(X6),"0",X6)</f>
        <v>1214848.25</v>
      </c>
      <c r="AA6" s="11">
        <f t="shared" ref="AA6:AA19" si="2">(Z6*100)/$Z$20</f>
        <v>3.6179448176026194</v>
      </c>
      <c r="AD6" t="s">
        <v>2</v>
      </c>
      <c r="AE6" s="21">
        <v>0</v>
      </c>
    </row>
    <row r="7" spans="1:31" x14ac:dyDescent="0.3">
      <c r="A7" s="6">
        <v>2016</v>
      </c>
      <c r="B7" s="7">
        <v>0</v>
      </c>
      <c r="C7" s="7">
        <v>0</v>
      </c>
      <c r="D7" s="7">
        <v>21296986.300000001</v>
      </c>
      <c r="E7" s="7">
        <v>10276375</v>
      </c>
      <c r="F7" s="7">
        <v>1164324.51</v>
      </c>
      <c r="G7" s="7">
        <v>6196472.8200000003</v>
      </c>
      <c r="H7" s="7"/>
      <c r="I7" s="7"/>
      <c r="J7" s="7"/>
      <c r="K7" s="7"/>
      <c r="L7" s="7"/>
      <c r="M7" s="7">
        <v>3100954.38</v>
      </c>
      <c r="N7" s="7"/>
      <c r="O7" s="7">
        <v>178717.54</v>
      </c>
      <c r="P7" s="7">
        <v>5119381.53</v>
      </c>
      <c r="Q7" s="7">
        <v>47333212.080000006</v>
      </c>
      <c r="W7" t="s">
        <v>15</v>
      </c>
      <c r="X7" s="21">
        <f>GETPIVOTDATA("Valor",$A$3,"Imposto","IRRF")</f>
        <v>679077.74</v>
      </c>
      <c r="Y7" s="11" t="e">
        <f t="shared" si="0"/>
        <v>#REF!</v>
      </c>
      <c r="Z7" s="1">
        <f t="shared" si="1"/>
        <v>679077.74</v>
      </c>
      <c r="AA7" s="11">
        <f t="shared" si="2"/>
        <v>2.0223643489483556</v>
      </c>
      <c r="AD7" t="s">
        <v>9</v>
      </c>
      <c r="AE7" s="21">
        <v>48998973.270000003</v>
      </c>
    </row>
    <row r="8" spans="1:31" x14ac:dyDescent="0.3">
      <c r="A8" s="5" t="s">
        <v>22</v>
      </c>
      <c r="B8" s="7"/>
      <c r="C8" s="7"/>
      <c r="D8" s="7"/>
      <c r="E8" s="7"/>
      <c r="F8" s="7"/>
      <c r="G8" s="7"/>
      <c r="H8" s="7">
        <v>1214848.25</v>
      </c>
      <c r="I8" s="7">
        <v>679077.74</v>
      </c>
      <c r="J8" s="7">
        <v>2273050.4300000002</v>
      </c>
      <c r="K8" s="7">
        <v>3051810.46</v>
      </c>
      <c r="L8" s="7">
        <v>0</v>
      </c>
      <c r="M8" s="7"/>
      <c r="N8" s="7">
        <v>323394.73</v>
      </c>
      <c r="O8" s="7"/>
      <c r="P8" s="7"/>
      <c r="Q8" s="7">
        <v>7542181.6099999994</v>
      </c>
      <c r="W8" t="s">
        <v>14</v>
      </c>
      <c r="X8" s="1">
        <f>GETPIVOTDATA("Valor",Planilha5!$A$3,"Imposto","ITBI")</f>
        <v>3051810.46</v>
      </c>
      <c r="Y8" s="11" t="e">
        <f t="shared" si="0"/>
        <v>#REF!</v>
      </c>
      <c r="Z8" s="1">
        <f t="shared" si="1"/>
        <v>3051810.46</v>
      </c>
      <c r="AA8" s="11">
        <f t="shared" si="2"/>
        <v>9.088609905033378</v>
      </c>
      <c r="AD8" t="s">
        <v>8</v>
      </c>
      <c r="AE8" s="21">
        <v>24266908.129999999</v>
      </c>
    </row>
    <row r="9" spans="1:31" x14ac:dyDescent="0.3">
      <c r="A9" s="6">
        <v>2016</v>
      </c>
      <c r="B9" s="7"/>
      <c r="C9" s="7"/>
      <c r="D9" s="7"/>
      <c r="E9" s="7"/>
      <c r="F9" s="7"/>
      <c r="G9" s="7"/>
      <c r="H9" s="7">
        <v>1214848.25</v>
      </c>
      <c r="I9" s="7">
        <v>679077.74</v>
      </c>
      <c r="J9" s="7">
        <v>2273050.4300000002</v>
      </c>
      <c r="K9" s="7">
        <v>3051810.46</v>
      </c>
      <c r="L9" s="7">
        <v>0</v>
      </c>
      <c r="M9" s="7"/>
      <c r="N9" s="7">
        <v>323394.73</v>
      </c>
      <c r="O9" s="7"/>
      <c r="P9" s="7"/>
      <c r="Q9" s="7">
        <v>7542181.6099999994</v>
      </c>
      <c r="W9" t="s">
        <v>13</v>
      </c>
      <c r="X9" s="1">
        <f>GETPIVOTDATA("Valor",$A$3,"Imposto","ITR")</f>
        <v>0</v>
      </c>
      <c r="Y9" s="11" t="e">
        <f t="shared" si="0"/>
        <v>#REF!</v>
      </c>
      <c r="Z9" s="1">
        <f t="shared" si="1"/>
        <v>0</v>
      </c>
      <c r="AA9" s="11">
        <f t="shared" si="2"/>
        <v>0</v>
      </c>
      <c r="AD9" t="s">
        <v>5</v>
      </c>
      <c r="AE9" s="21">
        <v>13882032.26</v>
      </c>
    </row>
    <row r="10" spans="1:31" x14ac:dyDescent="0.3">
      <c r="A10" s="3" t="s">
        <v>25</v>
      </c>
      <c r="B10" s="7">
        <v>0</v>
      </c>
      <c r="C10" s="7">
        <v>0</v>
      </c>
      <c r="D10" s="7">
        <v>21296986.300000001</v>
      </c>
      <c r="E10" s="7">
        <v>10276375</v>
      </c>
      <c r="F10" s="7">
        <v>1164324.51</v>
      </c>
      <c r="G10" s="7">
        <v>6196472.8200000003</v>
      </c>
      <c r="H10" s="7">
        <v>1214848.25</v>
      </c>
      <c r="I10" s="7">
        <v>679077.74</v>
      </c>
      <c r="J10" s="7">
        <v>2273050.4300000002</v>
      </c>
      <c r="K10" s="7">
        <v>3051810.46</v>
      </c>
      <c r="L10" s="7">
        <v>0</v>
      </c>
      <c r="M10" s="7">
        <v>3100954.38</v>
      </c>
      <c r="N10" s="7">
        <v>323394.73</v>
      </c>
      <c r="O10" s="7">
        <v>178717.54</v>
      </c>
      <c r="P10" s="7">
        <v>5119381.53</v>
      </c>
      <c r="Q10" s="7">
        <v>54875393.690000005</v>
      </c>
      <c r="W10" t="s">
        <v>12</v>
      </c>
      <c r="X10" s="1">
        <f>GETPIVOTDATA("Valor",$A$3,"Imposto","Outros Impostos, Taxas e Contribuições de Melhoria")</f>
        <v>323394.73</v>
      </c>
      <c r="Y10" s="11" t="e">
        <f t="shared" si="0"/>
        <v>#REF!</v>
      </c>
      <c r="Z10" s="1">
        <f t="shared" si="1"/>
        <v>323394.73</v>
      </c>
      <c r="AA10" s="11">
        <f t="shared" si="2"/>
        <v>0.96310324144887915</v>
      </c>
      <c r="AD10" t="s">
        <v>7</v>
      </c>
      <c r="AE10" s="21">
        <v>44309940.57</v>
      </c>
    </row>
    <row r="11" spans="1:31" x14ac:dyDescent="0.3">
      <c r="W11" t="s">
        <v>9</v>
      </c>
      <c r="X11" s="26" t="e">
        <f>IF((GETPIVOTDATA("Valor",$A$3,"Imposto","Cota FPM"))=#REF!,"")</f>
        <v>#REF!</v>
      </c>
      <c r="Y11" s="11" t="e">
        <f t="shared" si="0"/>
        <v>#REF!</v>
      </c>
      <c r="Z11" s="1" t="str">
        <f t="shared" si="1"/>
        <v>0</v>
      </c>
      <c r="AA11" s="11">
        <f t="shared" si="2"/>
        <v>0</v>
      </c>
      <c r="AD11" s="18" t="s">
        <v>16</v>
      </c>
      <c r="AE11" s="19">
        <v>8930723.9399999995</v>
      </c>
    </row>
    <row r="12" spans="1:31" x14ac:dyDescent="0.3">
      <c r="W12" t="s">
        <v>8</v>
      </c>
      <c r="X12" s="26">
        <f>GETPIVOTDATA("Valor",$A$3,"Imposto","Cota ICMS")</f>
        <v>10276375</v>
      </c>
      <c r="Y12" s="11" t="e">
        <f t="shared" si="0"/>
        <v>#REF!</v>
      </c>
      <c r="Z12" s="1">
        <f t="shared" si="1"/>
        <v>10276375</v>
      </c>
      <c r="AA12" s="11">
        <f t="shared" si="2"/>
        <v>30.60411674873065</v>
      </c>
      <c r="AD12" t="s">
        <v>15</v>
      </c>
      <c r="AE12" s="21">
        <v>3303814.59</v>
      </c>
    </row>
    <row r="13" spans="1:31" x14ac:dyDescent="0.3">
      <c r="W13" t="s">
        <v>7</v>
      </c>
      <c r="X13" s="26">
        <f>GETPIVOTDATA("Valor",$A$3,"Imposto","FUNDEB")</f>
        <v>6196472.8200000003</v>
      </c>
      <c r="Y13" s="11" t="e">
        <f t="shared" si="0"/>
        <v>#REF!</v>
      </c>
      <c r="Z13" s="1">
        <f t="shared" si="1"/>
        <v>6196472.8200000003</v>
      </c>
      <c r="AA13" s="11">
        <f t="shared" si="2"/>
        <v>18.453742454281421</v>
      </c>
      <c r="AD13" t="s">
        <v>17</v>
      </c>
      <c r="AE13" s="21">
        <v>12876038.199999999</v>
      </c>
    </row>
    <row r="14" spans="1:31" x14ac:dyDescent="0.3">
      <c r="W14" t="s">
        <v>6</v>
      </c>
      <c r="X14" s="27">
        <f>GETPIVOTDATA("Valor",$A$3,"Imposto","SUS (União + Estado)")</f>
        <v>5119381.53</v>
      </c>
      <c r="Y14" s="11" t="e">
        <f t="shared" si="0"/>
        <v>#REF!</v>
      </c>
      <c r="Z14" s="1">
        <f t="shared" si="1"/>
        <v>5119381.53</v>
      </c>
      <c r="AA14" s="11">
        <f t="shared" si="2"/>
        <v>15.246052233926392</v>
      </c>
      <c r="AD14" t="s">
        <v>14</v>
      </c>
      <c r="AE14" s="1">
        <v>2934213.68</v>
      </c>
    </row>
    <row r="15" spans="1:31" x14ac:dyDescent="0.3">
      <c r="W15" t="s">
        <v>5</v>
      </c>
      <c r="X15" s="26">
        <f>GETPIVOTDATA("Valor",$A$3,"Imposto","Cota IPVA")</f>
        <v>1164324.51</v>
      </c>
      <c r="Y15" s="11" t="e">
        <f t="shared" si="0"/>
        <v>#REF!</v>
      </c>
      <c r="Z15" s="1">
        <f t="shared" si="1"/>
        <v>1164324.51</v>
      </c>
      <c r="AA15" s="11">
        <f t="shared" si="2"/>
        <v>3.4674798494068781</v>
      </c>
      <c r="AD15" t="s">
        <v>13</v>
      </c>
      <c r="AE15" s="1">
        <v>0</v>
      </c>
    </row>
    <row r="16" spans="1:31" x14ac:dyDescent="0.3">
      <c r="W16" t="s">
        <v>4</v>
      </c>
      <c r="X16" s="27">
        <f>GETPIVOTDATA("Valor",$A$3,"Imposto","Royalties")</f>
        <v>178717.54</v>
      </c>
      <c r="Y16" s="11" t="e">
        <f t="shared" si="0"/>
        <v>#REF!</v>
      </c>
      <c r="Z16" s="1">
        <f t="shared" si="1"/>
        <v>178717.54</v>
      </c>
      <c r="AA16" s="11">
        <f t="shared" si="2"/>
        <v>0.53223947736492094</v>
      </c>
      <c r="AD16" t="s">
        <v>0</v>
      </c>
      <c r="AE16" s="1">
        <v>25159559.32</v>
      </c>
    </row>
    <row r="17" spans="23:31" x14ac:dyDescent="0.3">
      <c r="W17" t="s">
        <v>0</v>
      </c>
      <c r="X17" s="27">
        <f>GETPIVOTDATA("Valor",$A$3,"Imposto","Outras Transf. Intergov.")</f>
        <v>3100954.38</v>
      </c>
      <c r="Y17" s="11" t="e">
        <f t="shared" si="0"/>
        <v>#REF!</v>
      </c>
      <c r="Z17" s="1">
        <f t="shared" si="1"/>
        <v>3100954.38</v>
      </c>
      <c r="AA17" s="11">
        <f t="shared" si="2"/>
        <v>9.2349656253306893</v>
      </c>
      <c r="AD17" t="s">
        <v>12</v>
      </c>
      <c r="AE17" s="1">
        <v>4662009.8899999997</v>
      </c>
    </row>
    <row r="18" spans="23:31" x14ac:dyDescent="0.3">
      <c r="W18" t="s">
        <v>3</v>
      </c>
      <c r="X18" s="26">
        <f>GETPIVOTDATA("Valor",$A$3,"Imposto","Convênios da União")</f>
        <v>0</v>
      </c>
      <c r="Y18" s="11" t="e">
        <f t="shared" si="0"/>
        <v>#REF!</v>
      </c>
      <c r="Z18" s="1">
        <f t="shared" si="1"/>
        <v>0</v>
      </c>
      <c r="AA18" s="11">
        <f t="shared" si="2"/>
        <v>0</v>
      </c>
      <c r="AD18" t="s">
        <v>4</v>
      </c>
      <c r="AE18" s="1">
        <v>1513131.76</v>
      </c>
    </row>
    <row r="19" spans="23:31" x14ac:dyDescent="0.3">
      <c r="W19" t="s">
        <v>2</v>
      </c>
      <c r="X19" s="26">
        <f>GETPIVOTDATA("Valor",$A$3,"Imposto","Convênios do Estado")</f>
        <v>0</v>
      </c>
      <c r="Y19" s="11" t="e">
        <f t="shared" si="0"/>
        <v>#REF!</v>
      </c>
      <c r="Z19" s="1">
        <f t="shared" si="1"/>
        <v>0</v>
      </c>
      <c r="AA19" s="11">
        <f t="shared" si="2"/>
        <v>0</v>
      </c>
      <c r="AD19" t="s">
        <v>6</v>
      </c>
      <c r="AE19" s="1">
        <v>64772340.560000002</v>
      </c>
    </row>
    <row r="20" spans="23:31" x14ac:dyDescent="0.3">
      <c r="X20" s="27" t="e">
        <f>SUM(X5:X19)</f>
        <v>#REF!</v>
      </c>
      <c r="Z20" s="1">
        <f>SUM(Z5:Z19)</f>
        <v>33578407.390000001</v>
      </c>
      <c r="AE20" s="7">
        <f>SUM(AE5:AE19)</f>
        <v>255701692.14999998</v>
      </c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BE6D-3C96-4409-8F6E-F5A232152E21}">
  <sheetPr codeName="Planilha4"/>
  <dimension ref="A1:H301"/>
  <sheetViews>
    <sheetView topLeftCell="A133" workbookViewId="0">
      <selection activeCell="G23" sqref="G23"/>
    </sheetView>
  </sheetViews>
  <sheetFormatPr defaultRowHeight="14.4" x14ac:dyDescent="0.3"/>
  <cols>
    <col min="1" max="1" width="17.88671875" bestFit="1" customWidth="1"/>
    <col min="5" max="5" width="18.33203125" bestFit="1" customWidth="1"/>
    <col min="8" max="8" width="44.33203125" bestFit="1" customWidth="1"/>
  </cols>
  <sheetData>
    <row r="1" spans="1:8" x14ac:dyDescent="0.3">
      <c r="A1" t="s">
        <v>28</v>
      </c>
      <c r="B1" t="s">
        <v>21</v>
      </c>
      <c r="C1" t="s">
        <v>20</v>
      </c>
      <c r="D1" t="s">
        <v>19</v>
      </c>
      <c r="E1" t="s">
        <v>18</v>
      </c>
      <c r="H1" t="s">
        <v>19</v>
      </c>
    </row>
    <row r="2" spans="1:8" x14ac:dyDescent="0.3">
      <c r="A2" t="s">
        <v>22</v>
      </c>
      <c r="B2" t="s">
        <v>31</v>
      </c>
      <c r="C2">
        <v>2020</v>
      </c>
      <c r="D2" t="s">
        <v>17</v>
      </c>
      <c r="E2" s="1">
        <v>17050203</v>
      </c>
      <c r="H2" t="s">
        <v>17</v>
      </c>
    </row>
    <row r="3" spans="1:8" x14ac:dyDescent="0.3">
      <c r="A3" t="s">
        <v>22</v>
      </c>
      <c r="B3" t="s">
        <v>31</v>
      </c>
      <c r="C3">
        <v>2020</v>
      </c>
      <c r="D3" t="s">
        <v>16</v>
      </c>
      <c r="E3" s="1">
        <v>18884068.489999998</v>
      </c>
      <c r="H3" t="s">
        <v>16</v>
      </c>
    </row>
    <row r="4" spans="1:8" x14ac:dyDescent="0.3">
      <c r="A4" t="s">
        <v>22</v>
      </c>
      <c r="B4" t="s">
        <v>31</v>
      </c>
      <c r="C4">
        <v>2020</v>
      </c>
      <c r="D4" t="s">
        <v>15</v>
      </c>
      <c r="E4" s="1">
        <v>7024667.79</v>
      </c>
      <c r="H4" t="s">
        <v>15</v>
      </c>
    </row>
    <row r="5" spans="1:8" x14ac:dyDescent="0.3">
      <c r="A5" t="s">
        <v>22</v>
      </c>
      <c r="B5" t="s">
        <v>31</v>
      </c>
      <c r="C5">
        <v>2020</v>
      </c>
      <c r="D5" t="s">
        <v>14</v>
      </c>
      <c r="E5" s="1">
        <v>2430104.0699999998</v>
      </c>
      <c r="H5" t="s">
        <v>14</v>
      </c>
    </row>
    <row r="6" spans="1:8" x14ac:dyDescent="0.3">
      <c r="A6" t="s">
        <v>22</v>
      </c>
      <c r="B6" t="s">
        <v>31</v>
      </c>
      <c r="C6">
        <v>2020</v>
      </c>
      <c r="D6" t="s">
        <v>13</v>
      </c>
      <c r="E6" s="1">
        <v>0</v>
      </c>
      <c r="H6" t="s">
        <v>13</v>
      </c>
    </row>
    <row r="7" spans="1:8" x14ac:dyDescent="0.3">
      <c r="A7" t="s">
        <v>22</v>
      </c>
      <c r="B7" t="s">
        <v>31</v>
      </c>
      <c r="C7">
        <v>2020</v>
      </c>
      <c r="D7" t="s">
        <v>12</v>
      </c>
      <c r="E7" s="1">
        <v>5816896.2800000003</v>
      </c>
      <c r="H7" t="s">
        <v>12</v>
      </c>
    </row>
    <row r="8" spans="1:8" x14ac:dyDescent="0.3">
      <c r="A8" t="s">
        <v>22</v>
      </c>
      <c r="B8" t="s">
        <v>31</v>
      </c>
      <c r="C8">
        <v>2019</v>
      </c>
      <c r="D8" t="s">
        <v>17</v>
      </c>
      <c r="E8" s="1">
        <v>16772745.67</v>
      </c>
      <c r="H8" t="s">
        <v>9</v>
      </c>
    </row>
    <row r="9" spans="1:8" x14ac:dyDescent="0.3">
      <c r="A9" t="s">
        <v>22</v>
      </c>
      <c r="B9" t="s">
        <v>31</v>
      </c>
      <c r="C9">
        <v>2019</v>
      </c>
      <c r="D9" t="s">
        <v>16</v>
      </c>
      <c r="E9" s="1">
        <v>18908352.5</v>
      </c>
      <c r="H9" t="s">
        <v>8</v>
      </c>
    </row>
    <row r="10" spans="1:8" x14ac:dyDescent="0.3">
      <c r="A10" t="s">
        <v>22</v>
      </c>
      <c r="B10" t="s">
        <v>31</v>
      </c>
      <c r="C10">
        <v>2019</v>
      </c>
      <c r="D10" t="s">
        <v>15</v>
      </c>
      <c r="E10" s="1">
        <v>7236039.9800000004</v>
      </c>
      <c r="H10" t="s">
        <v>7</v>
      </c>
    </row>
    <row r="11" spans="1:8" x14ac:dyDescent="0.3">
      <c r="A11" t="s">
        <v>22</v>
      </c>
      <c r="B11" t="s">
        <v>31</v>
      </c>
      <c r="C11">
        <v>2019</v>
      </c>
      <c r="D11" t="s">
        <v>14</v>
      </c>
      <c r="E11" s="1">
        <v>2290025.87</v>
      </c>
      <c r="H11" t="s">
        <v>6</v>
      </c>
    </row>
    <row r="12" spans="1:8" x14ac:dyDescent="0.3">
      <c r="A12" t="s">
        <v>22</v>
      </c>
      <c r="B12" t="s">
        <v>31</v>
      </c>
      <c r="C12">
        <v>2019</v>
      </c>
      <c r="D12" t="s">
        <v>13</v>
      </c>
      <c r="E12" s="1">
        <v>0</v>
      </c>
      <c r="H12" t="s">
        <v>5</v>
      </c>
    </row>
    <row r="13" spans="1:8" x14ac:dyDescent="0.3">
      <c r="A13" t="s">
        <v>22</v>
      </c>
      <c r="B13" t="s">
        <v>31</v>
      </c>
      <c r="C13">
        <v>2019</v>
      </c>
      <c r="D13" t="s">
        <v>12</v>
      </c>
      <c r="E13" s="1">
        <v>5979790.46</v>
      </c>
      <c r="H13" t="s">
        <v>4</v>
      </c>
    </row>
    <row r="14" spans="1:8" x14ac:dyDescent="0.3">
      <c r="A14" t="s">
        <v>22</v>
      </c>
      <c r="B14" t="s">
        <v>31</v>
      </c>
      <c r="C14">
        <v>2018</v>
      </c>
      <c r="D14" t="s">
        <v>17</v>
      </c>
      <c r="E14" s="1">
        <v>17484854.539999999</v>
      </c>
      <c r="H14" t="s">
        <v>0</v>
      </c>
    </row>
    <row r="15" spans="1:8" x14ac:dyDescent="0.3">
      <c r="A15" t="s">
        <v>22</v>
      </c>
      <c r="B15" t="s">
        <v>31</v>
      </c>
      <c r="C15">
        <v>2018</v>
      </c>
      <c r="D15" t="s">
        <v>16</v>
      </c>
      <c r="E15" s="1">
        <v>27043889.710000001</v>
      </c>
      <c r="H15" t="s">
        <v>3</v>
      </c>
    </row>
    <row r="16" spans="1:8" x14ac:dyDescent="0.3">
      <c r="A16" t="s">
        <v>22</v>
      </c>
      <c r="B16" t="s">
        <v>31</v>
      </c>
      <c r="C16">
        <v>2018</v>
      </c>
      <c r="D16" t="s">
        <v>15</v>
      </c>
      <c r="E16" s="1">
        <v>5959100.9199999999</v>
      </c>
      <c r="H16" t="s">
        <v>2</v>
      </c>
    </row>
    <row r="17" spans="1:5" x14ac:dyDescent="0.3">
      <c r="A17" t="s">
        <v>22</v>
      </c>
      <c r="B17" t="s">
        <v>31</v>
      </c>
      <c r="C17">
        <v>2018</v>
      </c>
      <c r="D17" t="s">
        <v>14</v>
      </c>
      <c r="E17" s="1">
        <v>2241137.34</v>
      </c>
    </row>
    <row r="18" spans="1:5" x14ac:dyDescent="0.3">
      <c r="A18" t="s">
        <v>22</v>
      </c>
      <c r="B18" t="s">
        <v>31</v>
      </c>
      <c r="C18">
        <v>2018</v>
      </c>
      <c r="D18" t="s">
        <v>13</v>
      </c>
      <c r="E18" s="1">
        <v>6083.09</v>
      </c>
    </row>
    <row r="19" spans="1:5" x14ac:dyDescent="0.3">
      <c r="A19" t="s">
        <v>22</v>
      </c>
      <c r="B19" t="s">
        <v>31</v>
      </c>
      <c r="C19">
        <v>2018</v>
      </c>
      <c r="D19" t="s">
        <v>12</v>
      </c>
      <c r="E19" s="1">
        <v>5623991.3600000003</v>
      </c>
    </row>
    <row r="20" spans="1:5" x14ac:dyDescent="0.3">
      <c r="A20" t="s">
        <v>22</v>
      </c>
      <c r="B20" t="s">
        <v>31</v>
      </c>
      <c r="C20">
        <v>2017</v>
      </c>
      <c r="D20" t="s">
        <v>17</v>
      </c>
      <c r="E20" s="1">
        <v>14276204.09</v>
      </c>
    </row>
    <row r="21" spans="1:5" x14ac:dyDescent="0.3">
      <c r="A21" t="s">
        <v>22</v>
      </c>
      <c r="B21" t="s">
        <v>31</v>
      </c>
      <c r="C21">
        <v>2017</v>
      </c>
      <c r="D21" t="s">
        <v>16</v>
      </c>
      <c r="E21" s="1">
        <v>10106421.15</v>
      </c>
    </row>
    <row r="22" spans="1:5" x14ac:dyDescent="0.3">
      <c r="A22" t="s">
        <v>22</v>
      </c>
      <c r="B22" t="s">
        <v>31</v>
      </c>
      <c r="C22">
        <v>2017</v>
      </c>
      <c r="D22" t="s">
        <v>15</v>
      </c>
      <c r="E22" s="1">
        <v>5262952.6399999997</v>
      </c>
    </row>
    <row r="23" spans="1:5" x14ac:dyDescent="0.3">
      <c r="A23" t="s">
        <v>22</v>
      </c>
      <c r="B23" t="s">
        <v>31</v>
      </c>
      <c r="C23">
        <v>2017</v>
      </c>
      <c r="D23" t="s">
        <v>14</v>
      </c>
      <c r="E23" s="1">
        <v>2314162.2200000002</v>
      </c>
    </row>
    <row r="24" spans="1:5" x14ac:dyDescent="0.3">
      <c r="A24" t="s">
        <v>22</v>
      </c>
      <c r="B24" t="s">
        <v>31</v>
      </c>
      <c r="C24">
        <v>2017</v>
      </c>
      <c r="D24" t="s">
        <v>13</v>
      </c>
      <c r="E24" s="1">
        <v>0</v>
      </c>
    </row>
    <row r="25" spans="1:5" x14ac:dyDescent="0.3">
      <c r="A25" t="s">
        <v>22</v>
      </c>
      <c r="B25" t="s">
        <v>31</v>
      </c>
      <c r="C25">
        <v>2017</v>
      </c>
      <c r="D25" t="s">
        <v>12</v>
      </c>
      <c r="E25" s="1">
        <v>4109643.25</v>
      </c>
    </row>
    <row r="26" spans="1:5" x14ac:dyDescent="0.3">
      <c r="A26" t="s">
        <v>22</v>
      </c>
      <c r="B26" t="s">
        <v>31</v>
      </c>
      <c r="C26">
        <v>2016</v>
      </c>
      <c r="D26" t="s">
        <v>17</v>
      </c>
      <c r="E26" s="1">
        <v>12920545.9</v>
      </c>
    </row>
    <row r="27" spans="1:5" x14ac:dyDescent="0.3">
      <c r="A27" t="s">
        <v>22</v>
      </c>
      <c r="B27" t="s">
        <v>31</v>
      </c>
      <c r="C27">
        <v>2016</v>
      </c>
      <c r="D27" t="s">
        <v>16</v>
      </c>
      <c r="E27" s="1">
        <v>9168603.7100000009</v>
      </c>
    </row>
    <row r="28" spans="1:5" x14ac:dyDescent="0.3">
      <c r="A28" t="s">
        <v>22</v>
      </c>
      <c r="B28" t="s">
        <v>31</v>
      </c>
      <c r="C28">
        <v>2016</v>
      </c>
      <c r="D28" t="s">
        <v>15</v>
      </c>
      <c r="E28" s="1">
        <v>4836472.63</v>
      </c>
    </row>
    <row r="29" spans="1:5" x14ac:dyDescent="0.3">
      <c r="A29" t="s">
        <v>22</v>
      </c>
      <c r="B29" t="s">
        <v>31</v>
      </c>
      <c r="C29">
        <v>2016</v>
      </c>
      <c r="D29" t="s">
        <v>14</v>
      </c>
      <c r="E29" s="1">
        <v>2064881.18</v>
      </c>
    </row>
    <row r="30" spans="1:5" x14ac:dyDescent="0.3">
      <c r="A30" t="s">
        <v>22</v>
      </c>
      <c r="B30" t="s">
        <v>31</v>
      </c>
      <c r="C30">
        <v>2016</v>
      </c>
      <c r="D30" t="s">
        <v>13</v>
      </c>
      <c r="E30" s="1">
        <v>0</v>
      </c>
    </row>
    <row r="31" spans="1:5" x14ac:dyDescent="0.3">
      <c r="A31" t="s">
        <v>22</v>
      </c>
      <c r="B31" t="s">
        <v>31</v>
      </c>
      <c r="C31">
        <v>2016</v>
      </c>
      <c r="D31" t="s">
        <v>12</v>
      </c>
      <c r="E31" s="1">
        <v>3970911.62</v>
      </c>
    </row>
    <row r="32" spans="1:5" x14ac:dyDescent="0.3">
      <c r="A32" t="s">
        <v>22</v>
      </c>
      <c r="B32" t="s">
        <v>11</v>
      </c>
      <c r="C32">
        <v>2020</v>
      </c>
      <c r="D32" t="s">
        <v>17</v>
      </c>
      <c r="E32" s="1">
        <v>66254549.579999998</v>
      </c>
    </row>
    <row r="33" spans="1:5" x14ac:dyDescent="0.3">
      <c r="A33" t="s">
        <v>22</v>
      </c>
      <c r="B33" t="s">
        <v>11</v>
      </c>
      <c r="C33">
        <v>2020</v>
      </c>
      <c r="D33" t="s">
        <v>16</v>
      </c>
      <c r="E33" s="1">
        <v>67029680.450000003</v>
      </c>
    </row>
    <row r="34" spans="1:5" x14ac:dyDescent="0.3">
      <c r="A34" t="s">
        <v>22</v>
      </c>
      <c r="B34" t="s">
        <v>11</v>
      </c>
      <c r="C34">
        <v>2020</v>
      </c>
      <c r="D34" t="s">
        <v>15</v>
      </c>
      <c r="E34" s="1">
        <v>27825844.879999999</v>
      </c>
    </row>
    <row r="35" spans="1:5" x14ac:dyDescent="0.3">
      <c r="A35" t="s">
        <v>22</v>
      </c>
      <c r="B35" t="s">
        <v>11</v>
      </c>
      <c r="C35">
        <v>2020</v>
      </c>
      <c r="D35" t="s">
        <v>14</v>
      </c>
      <c r="E35" s="1">
        <v>11269978.050000001</v>
      </c>
    </row>
    <row r="36" spans="1:5" x14ac:dyDescent="0.3">
      <c r="A36" t="s">
        <v>22</v>
      </c>
      <c r="B36" t="s">
        <v>11</v>
      </c>
      <c r="C36">
        <v>2020</v>
      </c>
      <c r="D36" t="s">
        <v>13</v>
      </c>
      <c r="E36" s="1">
        <v>0</v>
      </c>
    </row>
    <row r="37" spans="1:5" x14ac:dyDescent="0.3">
      <c r="A37" t="s">
        <v>22</v>
      </c>
      <c r="B37" t="s">
        <v>11</v>
      </c>
      <c r="C37">
        <v>2020</v>
      </c>
      <c r="D37" t="s">
        <v>12</v>
      </c>
      <c r="E37" s="1">
        <v>15713303.93</v>
      </c>
    </row>
    <row r="38" spans="1:5" x14ac:dyDescent="0.3">
      <c r="A38" t="s">
        <v>22</v>
      </c>
      <c r="B38" t="s">
        <v>11</v>
      </c>
      <c r="C38">
        <v>2019</v>
      </c>
      <c r="D38" t="s">
        <v>17</v>
      </c>
      <c r="E38" s="1">
        <v>68212519.030000001</v>
      </c>
    </row>
    <row r="39" spans="1:5" x14ac:dyDescent="0.3">
      <c r="A39" t="s">
        <v>22</v>
      </c>
      <c r="B39" t="s">
        <v>11</v>
      </c>
      <c r="C39">
        <v>2019</v>
      </c>
      <c r="D39" t="s">
        <v>16</v>
      </c>
      <c r="E39" s="1">
        <v>77038456.200000003</v>
      </c>
    </row>
    <row r="40" spans="1:5" x14ac:dyDescent="0.3">
      <c r="A40" t="s">
        <v>22</v>
      </c>
      <c r="B40" t="s">
        <v>11</v>
      </c>
      <c r="C40">
        <v>2019</v>
      </c>
      <c r="D40" t="s">
        <v>15</v>
      </c>
      <c r="E40" s="1">
        <v>20130899.289999999</v>
      </c>
    </row>
    <row r="41" spans="1:5" x14ac:dyDescent="0.3">
      <c r="A41" t="s">
        <v>22</v>
      </c>
      <c r="B41" t="s">
        <v>11</v>
      </c>
      <c r="C41">
        <v>2019</v>
      </c>
      <c r="D41" t="s">
        <v>14</v>
      </c>
      <c r="E41" s="1">
        <v>8506620.2699999996</v>
      </c>
    </row>
    <row r="42" spans="1:5" x14ac:dyDescent="0.3">
      <c r="A42" t="s">
        <v>22</v>
      </c>
      <c r="B42" t="s">
        <v>11</v>
      </c>
      <c r="C42">
        <v>2019</v>
      </c>
      <c r="D42" t="s">
        <v>13</v>
      </c>
      <c r="E42" s="1">
        <v>0</v>
      </c>
    </row>
    <row r="43" spans="1:5" x14ac:dyDescent="0.3">
      <c r="A43" t="s">
        <v>22</v>
      </c>
      <c r="B43" t="s">
        <v>11</v>
      </c>
      <c r="C43">
        <v>2019</v>
      </c>
      <c r="D43" t="s">
        <v>12</v>
      </c>
      <c r="E43" s="1">
        <v>18311591.620000001</v>
      </c>
    </row>
    <row r="44" spans="1:5" x14ac:dyDescent="0.3">
      <c r="A44" t="s">
        <v>22</v>
      </c>
      <c r="B44" t="s">
        <v>11</v>
      </c>
      <c r="C44">
        <v>2018</v>
      </c>
      <c r="D44" t="s">
        <v>17</v>
      </c>
      <c r="E44" s="1">
        <v>58269018.5</v>
      </c>
    </row>
    <row r="45" spans="1:5" x14ac:dyDescent="0.3">
      <c r="A45" t="s">
        <v>22</v>
      </c>
      <c r="B45" t="s">
        <v>11</v>
      </c>
      <c r="C45">
        <v>2018</v>
      </c>
      <c r="D45" t="s">
        <v>16</v>
      </c>
      <c r="E45" s="1">
        <v>70982563.219999999</v>
      </c>
    </row>
    <row r="46" spans="1:5" x14ac:dyDescent="0.3">
      <c r="A46" t="s">
        <v>22</v>
      </c>
      <c r="B46" t="s">
        <v>11</v>
      </c>
      <c r="C46">
        <v>2018</v>
      </c>
      <c r="D46" t="s">
        <v>15</v>
      </c>
      <c r="E46" s="1">
        <v>17232659.100000001</v>
      </c>
    </row>
    <row r="47" spans="1:5" x14ac:dyDescent="0.3">
      <c r="A47" t="s">
        <v>22</v>
      </c>
      <c r="B47" t="s">
        <v>11</v>
      </c>
      <c r="C47">
        <v>2018</v>
      </c>
      <c r="D47" t="s">
        <v>14</v>
      </c>
      <c r="E47" s="1">
        <v>7168087.2800000003</v>
      </c>
    </row>
    <row r="48" spans="1:5" x14ac:dyDescent="0.3">
      <c r="A48" t="s">
        <v>22</v>
      </c>
      <c r="B48" t="s">
        <v>11</v>
      </c>
      <c r="C48">
        <v>2018</v>
      </c>
      <c r="D48" t="s">
        <v>13</v>
      </c>
      <c r="E48" s="1">
        <v>0</v>
      </c>
    </row>
    <row r="49" spans="1:5" x14ac:dyDescent="0.3">
      <c r="A49" t="s">
        <v>22</v>
      </c>
      <c r="B49" t="s">
        <v>11</v>
      </c>
      <c r="C49">
        <v>2018</v>
      </c>
      <c r="D49" t="s">
        <v>12</v>
      </c>
      <c r="E49" s="1">
        <v>6362320.9000000004</v>
      </c>
    </row>
    <row r="50" spans="1:5" x14ac:dyDescent="0.3">
      <c r="A50" t="s">
        <v>22</v>
      </c>
      <c r="B50" t="s">
        <v>11</v>
      </c>
      <c r="C50">
        <v>2017</v>
      </c>
      <c r="D50" t="s">
        <v>17</v>
      </c>
      <c r="E50" s="1">
        <v>45371133.090000004</v>
      </c>
    </row>
    <row r="51" spans="1:5" x14ac:dyDescent="0.3">
      <c r="A51" t="s">
        <v>22</v>
      </c>
      <c r="B51" t="s">
        <v>11</v>
      </c>
      <c r="C51">
        <v>2017</v>
      </c>
      <c r="D51" t="s">
        <v>16</v>
      </c>
      <c r="E51" s="1">
        <v>50892514.119999997</v>
      </c>
    </row>
    <row r="52" spans="1:5" x14ac:dyDescent="0.3">
      <c r="A52" t="s">
        <v>22</v>
      </c>
      <c r="B52" t="s">
        <v>11</v>
      </c>
      <c r="C52">
        <v>2017</v>
      </c>
      <c r="D52" t="s">
        <v>15</v>
      </c>
      <c r="E52" s="1">
        <v>15786685.859999999</v>
      </c>
    </row>
    <row r="53" spans="1:5" x14ac:dyDescent="0.3">
      <c r="A53" t="s">
        <v>22</v>
      </c>
      <c r="B53" t="s">
        <v>11</v>
      </c>
      <c r="C53">
        <v>2017</v>
      </c>
      <c r="D53" t="s">
        <v>14</v>
      </c>
      <c r="E53" s="1">
        <v>6547504.2300000004</v>
      </c>
    </row>
    <row r="54" spans="1:5" x14ac:dyDescent="0.3">
      <c r="A54" t="s">
        <v>22</v>
      </c>
      <c r="B54" t="s">
        <v>11</v>
      </c>
      <c r="C54">
        <v>2017</v>
      </c>
      <c r="D54" t="s">
        <v>13</v>
      </c>
      <c r="E54" s="1">
        <v>0</v>
      </c>
    </row>
    <row r="55" spans="1:5" x14ac:dyDescent="0.3">
      <c r="A55" t="s">
        <v>22</v>
      </c>
      <c r="B55" t="s">
        <v>11</v>
      </c>
      <c r="C55">
        <v>2017</v>
      </c>
      <c r="D55" t="s">
        <v>12</v>
      </c>
      <c r="E55" s="1">
        <v>3609957.95</v>
      </c>
    </row>
    <row r="56" spans="1:5" x14ac:dyDescent="0.3">
      <c r="A56" t="s">
        <v>22</v>
      </c>
      <c r="B56" t="s">
        <v>11</v>
      </c>
      <c r="C56">
        <v>2016</v>
      </c>
      <c r="D56" t="s">
        <v>17</v>
      </c>
      <c r="E56" s="1">
        <v>43215645.57</v>
      </c>
    </row>
    <row r="57" spans="1:5" x14ac:dyDescent="0.3">
      <c r="A57" t="s">
        <v>22</v>
      </c>
      <c r="B57" t="s">
        <v>11</v>
      </c>
      <c r="C57">
        <v>2016</v>
      </c>
      <c r="D57" t="s">
        <v>16</v>
      </c>
      <c r="E57" s="1">
        <v>50098654.380000003</v>
      </c>
    </row>
    <row r="58" spans="1:5" x14ac:dyDescent="0.3">
      <c r="A58" t="s">
        <v>22</v>
      </c>
      <c r="B58" t="s">
        <v>11</v>
      </c>
      <c r="C58">
        <v>2016</v>
      </c>
      <c r="D58" t="s">
        <v>15</v>
      </c>
      <c r="E58" s="1">
        <v>17259189.489999998</v>
      </c>
    </row>
    <row r="59" spans="1:5" x14ac:dyDescent="0.3">
      <c r="A59" t="s">
        <v>22</v>
      </c>
      <c r="B59" t="s">
        <v>11</v>
      </c>
      <c r="C59">
        <v>2016</v>
      </c>
      <c r="D59" t="s">
        <v>14</v>
      </c>
      <c r="E59" s="1">
        <v>5826437.4900000002</v>
      </c>
    </row>
    <row r="60" spans="1:5" x14ac:dyDescent="0.3">
      <c r="A60" t="s">
        <v>22</v>
      </c>
      <c r="B60" t="s">
        <v>11</v>
      </c>
      <c r="C60">
        <v>2016</v>
      </c>
      <c r="D60" t="s">
        <v>13</v>
      </c>
      <c r="E60" s="1">
        <v>0</v>
      </c>
    </row>
    <row r="61" spans="1:5" x14ac:dyDescent="0.3">
      <c r="A61" t="s">
        <v>22</v>
      </c>
      <c r="B61" t="s">
        <v>11</v>
      </c>
      <c r="C61">
        <v>2016</v>
      </c>
      <c r="D61" t="s">
        <v>12</v>
      </c>
      <c r="E61" s="1">
        <v>5008792.4400000004</v>
      </c>
    </row>
    <row r="62" spans="1:5" x14ac:dyDescent="0.3">
      <c r="A62" t="s">
        <v>22</v>
      </c>
      <c r="B62" t="s">
        <v>10</v>
      </c>
      <c r="C62">
        <v>2020</v>
      </c>
      <c r="D62" t="s">
        <v>17</v>
      </c>
      <c r="E62" s="1">
        <v>12876038.199999999</v>
      </c>
    </row>
    <row r="63" spans="1:5" x14ac:dyDescent="0.3">
      <c r="A63" t="s">
        <v>22</v>
      </c>
      <c r="B63" t="s">
        <v>10</v>
      </c>
      <c r="C63">
        <v>2020</v>
      </c>
      <c r="D63" t="s">
        <v>16</v>
      </c>
      <c r="E63" s="1">
        <v>8930723.9399999995</v>
      </c>
    </row>
    <row r="64" spans="1:5" x14ac:dyDescent="0.3">
      <c r="A64" t="s">
        <v>22</v>
      </c>
      <c r="B64" t="s">
        <v>10</v>
      </c>
      <c r="C64">
        <v>2020</v>
      </c>
      <c r="D64" t="s">
        <v>15</v>
      </c>
      <c r="E64" s="1">
        <v>3303814.59</v>
      </c>
    </row>
    <row r="65" spans="1:5" x14ac:dyDescent="0.3">
      <c r="A65" t="s">
        <v>22</v>
      </c>
      <c r="B65" t="s">
        <v>10</v>
      </c>
      <c r="C65">
        <v>2020</v>
      </c>
      <c r="D65" t="s">
        <v>14</v>
      </c>
      <c r="E65" s="1">
        <v>2934213.68</v>
      </c>
    </row>
    <row r="66" spans="1:5" x14ac:dyDescent="0.3">
      <c r="A66" t="s">
        <v>22</v>
      </c>
      <c r="B66" t="s">
        <v>10</v>
      </c>
      <c r="C66">
        <v>2020</v>
      </c>
      <c r="D66" t="s">
        <v>13</v>
      </c>
      <c r="E66" s="1">
        <v>0</v>
      </c>
    </row>
    <row r="67" spans="1:5" x14ac:dyDescent="0.3">
      <c r="A67" t="s">
        <v>22</v>
      </c>
      <c r="B67" t="s">
        <v>10</v>
      </c>
      <c r="C67">
        <v>2020</v>
      </c>
      <c r="D67" t="s">
        <v>12</v>
      </c>
      <c r="E67" s="1">
        <v>4662009.8899999997</v>
      </c>
    </row>
    <row r="68" spans="1:5" x14ac:dyDescent="0.3">
      <c r="A68" t="s">
        <v>22</v>
      </c>
      <c r="B68" t="s">
        <v>10</v>
      </c>
      <c r="C68">
        <v>2019</v>
      </c>
      <c r="D68" t="s">
        <v>17</v>
      </c>
      <c r="E68" s="1">
        <v>12900001.789999999</v>
      </c>
    </row>
    <row r="69" spans="1:5" x14ac:dyDescent="0.3">
      <c r="A69" t="s">
        <v>22</v>
      </c>
      <c r="B69" t="s">
        <v>10</v>
      </c>
      <c r="C69">
        <v>2019</v>
      </c>
      <c r="D69" t="s">
        <v>16</v>
      </c>
      <c r="E69" s="1">
        <v>8738222.5899999999</v>
      </c>
    </row>
    <row r="70" spans="1:5" x14ac:dyDescent="0.3">
      <c r="A70" t="s">
        <v>22</v>
      </c>
      <c r="B70" t="s">
        <v>10</v>
      </c>
      <c r="C70">
        <v>2019</v>
      </c>
      <c r="D70" t="s">
        <v>15</v>
      </c>
      <c r="E70" s="1">
        <v>2895862.11</v>
      </c>
    </row>
    <row r="71" spans="1:5" x14ac:dyDescent="0.3">
      <c r="A71" t="s">
        <v>22</v>
      </c>
      <c r="B71" t="s">
        <v>10</v>
      </c>
      <c r="C71">
        <v>2019</v>
      </c>
      <c r="D71" t="s">
        <v>14</v>
      </c>
      <c r="E71" s="1">
        <v>2434059.85</v>
      </c>
    </row>
    <row r="72" spans="1:5" x14ac:dyDescent="0.3">
      <c r="A72" t="s">
        <v>22</v>
      </c>
      <c r="B72" t="s">
        <v>10</v>
      </c>
      <c r="C72">
        <v>2019</v>
      </c>
      <c r="D72" t="s">
        <v>13</v>
      </c>
      <c r="E72" s="1">
        <v>0</v>
      </c>
    </row>
    <row r="73" spans="1:5" x14ac:dyDescent="0.3">
      <c r="A73" t="s">
        <v>22</v>
      </c>
      <c r="B73" t="s">
        <v>10</v>
      </c>
      <c r="C73">
        <v>2019</v>
      </c>
      <c r="D73" t="s">
        <v>12</v>
      </c>
      <c r="E73" s="1">
        <v>4977021.68</v>
      </c>
    </row>
    <row r="74" spans="1:5" x14ac:dyDescent="0.3">
      <c r="A74" t="s">
        <v>22</v>
      </c>
      <c r="B74" t="s">
        <v>10</v>
      </c>
      <c r="C74">
        <v>2018</v>
      </c>
      <c r="D74" t="s">
        <v>17</v>
      </c>
      <c r="E74" s="1">
        <v>10738223.619999999</v>
      </c>
    </row>
    <row r="75" spans="1:5" x14ac:dyDescent="0.3">
      <c r="A75" t="s">
        <v>22</v>
      </c>
      <c r="B75" t="s">
        <v>10</v>
      </c>
      <c r="C75">
        <v>2018</v>
      </c>
      <c r="D75" t="s">
        <v>16</v>
      </c>
      <c r="E75" s="1">
        <v>7775051.5</v>
      </c>
    </row>
    <row r="76" spans="1:5" x14ac:dyDescent="0.3">
      <c r="A76" t="s">
        <v>22</v>
      </c>
      <c r="B76" t="s">
        <v>10</v>
      </c>
      <c r="C76">
        <v>2018</v>
      </c>
      <c r="D76" t="s">
        <v>15</v>
      </c>
      <c r="E76" s="1">
        <v>2647817.15</v>
      </c>
    </row>
    <row r="77" spans="1:5" x14ac:dyDescent="0.3">
      <c r="A77" t="s">
        <v>22</v>
      </c>
      <c r="B77" t="s">
        <v>10</v>
      </c>
      <c r="C77">
        <v>2018</v>
      </c>
      <c r="D77" t="s">
        <v>14</v>
      </c>
      <c r="E77" s="1">
        <v>2057201.43</v>
      </c>
    </row>
    <row r="78" spans="1:5" x14ac:dyDescent="0.3">
      <c r="A78" t="s">
        <v>22</v>
      </c>
      <c r="B78" t="s">
        <v>10</v>
      </c>
      <c r="C78">
        <v>2018</v>
      </c>
      <c r="D78" t="s">
        <v>13</v>
      </c>
      <c r="E78" s="1">
        <v>0</v>
      </c>
    </row>
    <row r="79" spans="1:5" x14ac:dyDescent="0.3">
      <c r="A79" t="s">
        <v>22</v>
      </c>
      <c r="B79" t="s">
        <v>10</v>
      </c>
      <c r="C79">
        <v>2018</v>
      </c>
      <c r="D79" t="s">
        <v>12</v>
      </c>
      <c r="E79" s="1">
        <v>4971600.9800000004</v>
      </c>
    </row>
    <row r="80" spans="1:5" x14ac:dyDescent="0.3">
      <c r="A80" t="s">
        <v>22</v>
      </c>
      <c r="B80" t="s">
        <v>10</v>
      </c>
      <c r="C80">
        <v>2017</v>
      </c>
      <c r="D80" t="s">
        <v>17</v>
      </c>
      <c r="E80" s="1">
        <v>8584465</v>
      </c>
    </row>
    <row r="81" spans="1:5" x14ac:dyDescent="0.3">
      <c r="A81" t="s">
        <v>22</v>
      </c>
      <c r="B81" t="s">
        <v>10</v>
      </c>
      <c r="C81">
        <v>2017</v>
      </c>
      <c r="D81" t="s">
        <v>16</v>
      </c>
      <c r="E81" s="1">
        <v>5674248.0499999998</v>
      </c>
    </row>
    <row r="82" spans="1:5" x14ac:dyDescent="0.3">
      <c r="A82" t="s">
        <v>22</v>
      </c>
      <c r="B82" t="s">
        <v>10</v>
      </c>
      <c r="C82">
        <v>2017</v>
      </c>
      <c r="D82" t="s">
        <v>15</v>
      </c>
      <c r="E82" s="1">
        <v>2720566.36</v>
      </c>
    </row>
    <row r="83" spans="1:5" x14ac:dyDescent="0.3">
      <c r="A83" t="s">
        <v>22</v>
      </c>
      <c r="B83" t="s">
        <v>10</v>
      </c>
      <c r="C83">
        <v>2017</v>
      </c>
      <c r="D83" t="s">
        <v>14</v>
      </c>
      <c r="E83" s="1">
        <v>2137786.39</v>
      </c>
    </row>
    <row r="84" spans="1:5" x14ac:dyDescent="0.3">
      <c r="A84" t="s">
        <v>22</v>
      </c>
      <c r="B84" t="s">
        <v>10</v>
      </c>
      <c r="C84">
        <v>2017</v>
      </c>
      <c r="D84" t="s">
        <v>13</v>
      </c>
      <c r="E84" s="1">
        <v>0</v>
      </c>
    </row>
    <row r="85" spans="1:5" x14ac:dyDescent="0.3">
      <c r="A85" t="s">
        <v>22</v>
      </c>
      <c r="B85" t="s">
        <v>10</v>
      </c>
      <c r="C85">
        <v>2017</v>
      </c>
      <c r="D85" t="s">
        <v>12</v>
      </c>
      <c r="E85" s="1">
        <v>3762956.01</v>
      </c>
    </row>
    <row r="86" spans="1:5" x14ac:dyDescent="0.3">
      <c r="A86" t="s">
        <v>22</v>
      </c>
      <c r="B86" t="s">
        <v>10</v>
      </c>
      <c r="C86">
        <v>2016</v>
      </c>
      <c r="D86" t="s">
        <v>17</v>
      </c>
      <c r="E86" s="1">
        <v>9594123.6600000001</v>
      </c>
    </row>
    <row r="87" spans="1:5" x14ac:dyDescent="0.3">
      <c r="A87" t="s">
        <v>22</v>
      </c>
      <c r="B87" t="s">
        <v>10</v>
      </c>
      <c r="C87">
        <v>2016</v>
      </c>
      <c r="D87" t="s">
        <v>16</v>
      </c>
      <c r="E87" s="1">
        <v>4981777.28</v>
      </c>
    </row>
    <row r="88" spans="1:5" x14ac:dyDescent="0.3">
      <c r="A88" t="s">
        <v>22</v>
      </c>
      <c r="B88" t="s">
        <v>10</v>
      </c>
      <c r="C88">
        <v>2016</v>
      </c>
      <c r="D88" t="s">
        <v>15</v>
      </c>
      <c r="E88" s="1">
        <v>1996111.39</v>
      </c>
    </row>
    <row r="89" spans="1:5" x14ac:dyDescent="0.3">
      <c r="A89" t="s">
        <v>22</v>
      </c>
      <c r="B89" t="s">
        <v>10</v>
      </c>
      <c r="C89">
        <v>2016</v>
      </c>
      <c r="D89" t="s">
        <v>14</v>
      </c>
      <c r="E89" s="1">
        <v>1955692.1</v>
      </c>
    </row>
    <row r="90" spans="1:5" x14ac:dyDescent="0.3">
      <c r="A90" t="s">
        <v>22</v>
      </c>
      <c r="B90" t="s">
        <v>10</v>
      </c>
      <c r="C90">
        <v>2016</v>
      </c>
      <c r="D90" t="s">
        <v>13</v>
      </c>
      <c r="E90" s="1">
        <v>0</v>
      </c>
    </row>
    <row r="91" spans="1:5" x14ac:dyDescent="0.3">
      <c r="A91" t="s">
        <v>22</v>
      </c>
      <c r="B91" t="s">
        <v>10</v>
      </c>
      <c r="C91">
        <v>2016</v>
      </c>
      <c r="D91" t="s">
        <v>12</v>
      </c>
      <c r="E91" s="1">
        <v>3782733.26</v>
      </c>
    </row>
    <row r="92" spans="1:5" x14ac:dyDescent="0.3">
      <c r="A92" t="s">
        <v>22</v>
      </c>
      <c r="B92" t="s">
        <v>1</v>
      </c>
      <c r="C92">
        <v>2020</v>
      </c>
      <c r="D92" t="s">
        <v>17</v>
      </c>
      <c r="E92" s="1">
        <v>3888822.13</v>
      </c>
    </row>
    <row r="93" spans="1:5" x14ac:dyDescent="0.3">
      <c r="A93" t="s">
        <v>22</v>
      </c>
      <c r="B93" t="s">
        <v>1</v>
      </c>
      <c r="C93">
        <v>2020</v>
      </c>
      <c r="D93" t="s">
        <v>16</v>
      </c>
      <c r="E93" s="1">
        <v>2027675.44</v>
      </c>
    </row>
    <row r="94" spans="1:5" x14ac:dyDescent="0.3">
      <c r="A94" t="s">
        <v>22</v>
      </c>
      <c r="B94" t="s">
        <v>1</v>
      </c>
      <c r="C94">
        <v>2020</v>
      </c>
      <c r="D94" t="s">
        <v>15</v>
      </c>
      <c r="E94" s="1">
        <v>1315157.8799999999</v>
      </c>
    </row>
    <row r="95" spans="1:5" x14ac:dyDescent="0.3">
      <c r="A95" t="s">
        <v>22</v>
      </c>
      <c r="B95" t="s">
        <v>1</v>
      </c>
      <c r="C95">
        <v>2020</v>
      </c>
      <c r="D95" t="s">
        <v>14</v>
      </c>
      <c r="E95" s="1">
        <v>2525734.42</v>
      </c>
    </row>
    <row r="96" spans="1:5" x14ac:dyDescent="0.3">
      <c r="A96" t="s">
        <v>22</v>
      </c>
      <c r="B96" t="s">
        <v>1</v>
      </c>
      <c r="C96">
        <v>2020</v>
      </c>
      <c r="D96" t="s">
        <v>13</v>
      </c>
      <c r="E96" s="1">
        <v>76099.7</v>
      </c>
    </row>
    <row r="97" spans="1:5" x14ac:dyDescent="0.3">
      <c r="A97" t="s">
        <v>22</v>
      </c>
      <c r="B97" t="s">
        <v>1</v>
      </c>
      <c r="C97">
        <v>2020</v>
      </c>
      <c r="D97" t="s">
        <v>12</v>
      </c>
      <c r="E97" s="1">
        <v>771669.18</v>
      </c>
    </row>
    <row r="98" spans="1:5" x14ac:dyDescent="0.3">
      <c r="A98" t="s">
        <v>22</v>
      </c>
      <c r="B98" t="s">
        <v>1</v>
      </c>
      <c r="C98">
        <v>2019</v>
      </c>
      <c r="D98" t="s">
        <v>17</v>
      </c>
      <c r="E98" s="1">
        <v>3750775.6</v>
      </c>
    </row>
    <row r="99" spans="1:5" x14ac:dyDescent="0.3">
      <c r="A99" t="s">
        <v>22</v>
      </c>
      <c r="B99" t="s">
        <v>1</v>
      </c>
      <c r="C99">
        <v>2019</v>
      </c>
      <c r="D99" t="s">
        <v>16</v>
      </c>
      <c r="E99" s="1">
        <v>2036044.23</v>
      </c>
    </row>
    <row r="100" spans="1:5" x14ac:dyDescent="0.3">
      <c r="A100" t="s">
        <v>22</v>
      </c>
      <c r="B100" t="s">
        <v>1</v>
      </c>
      <c r="C100">
        <v>2019</v>
      </c>
      <c r="D100" t="s">
        <v>15</v>
      </c>
      <c r="E100" s="1">
        <v>981114.66</v>
      </c>
    </row>
    <row r="101" spans="1:5" x14ac:dyDescent="0.3">
      <c r="A101" t="s">
        <v>22</v>
      </c>
      <c r="B101" t="s">
        <v>1</v>
      </c>
      <c r="C101">
        <v>2019</v>
      </c>
      <c r="D101" t="s">
        <v>14</v>
      </c>
      <c r="E101" s="1">
        <v>2014736.08</v>
      </c>
    </row>
    <row r="102" spans="1:5" x14ac:dyDescent="0.3">
      <c r="A102" t="s">
        <v>22</v>
      </c>
      <c r="B102" t="s">
        <v>1</v>
      </c>
      <c r="C102">
        <v>2019</v>
      </c>
      <c r="D102" t="s">
        <v>13</v>
      </c>
      <c r="E102" s="1">
        <v>0</v>
      </c>
    </row>
    <row r="103" spans="1:5" x14ac:dyDescent="0.3">
      <c r="A103" t="s">
        <v>22</v>
      </c>
      <c r="B103" t="s">
        <v>1</v>
      </c>
      <c r="C103">
        <v>2019</v>
      </c>
      <c r="D103" t="s">
        <v>12</v>
      </c>
      <c r="E103" s="1">
        <v>972394.92</v>
      </c>
    </row>
    <row r="104" spans="1:5" x14ac:dyDescent="0.3">
      <c r="A104" t="s">
        <v>22</v>
      </c>
      <c r="B104" t="s">
        <v>1</v>
      </c>
      <c r="C104">
        <v>2018</v>
      </c>
      <c r="D104" t="s">
        <v>17</v>
      </c>
      <c r="E104" s="1">
        <v>2599379.9500000002</v>
      </c>
    </row>
    <row r="105" spans="1:5" x14ac:dyDescent="0.3">
      <c r="A105" t="s">
        <v>22</v>
      </c>
      <c r="B105" t="s">
        <v>1</v>
      </c>
      <c r="C105">
        <v>2018</v>
      </c>
      <c r="D105" t="s">
        <v>16</v>
      </c>
      <c r="E105" s="1">
        <v>1717210.71</v>
      </c>
    </row>
    <row r="106" spans="1:5" x14ac:dyDescent="0.3">
      <c r="A106" t="s">
        <v>22</v>
      </c>
      <c r="B106" t="s">
        <v>1</v>
      </c>
      <c r="C106">
        <v>2018</v>
      </c>
      <c r="D106" t="s">
        <v>15</v>
      </c>
      <c r="E106" s="1">
        <v>851759.66</v>
      </c>
    </row>
    <row r="107" spans="1:5" x14ac:dyDescent="0.3">
      <c r="A107" t="s">
        <v>22</v>
      </c>
      <c r="B107" t="s">
        <v>1</v>
      </c>
      <c r="C107">
        <v>2018</v>
      </c>
      <c r="D107" t="s">
        <v>14</v>
      </c>
      <c r="E107" s="1">
        <v>3237156.21</v>
      </c>
    </row>
    <row r="108" spans="1:5" x14ac:dyDescent="0.3">
      <c r="A108" t="s">
        <v>22</v>
      </c>
      <c r="B108" t="s">
        <v>1</v>
      </c>
      <c r="C108">
        <v>2018</v>
      </c>
      <c r="D108" t="s">
        <v>13</v>
      </c>
      <c r="E108" s="1">
        <v>0</v>
      </c>
    </row>
    <row r="109" spans="1:5" x14ac:dyDescent="0.3">
      <c r="A109" t="s">
        <v>22</v>
      </c>
      <c r="B109" t="s">
        <v>1</v>
      </c>
      <c r="C109">
        <v>2018</v>
      </c>
      <c r="D109" t="s">
        <v>12</v>
      </c>
      <c r="E109" s="1">
        <v>1080252.31</v>
      </c>
    </row>
    <row r="110" spans="1:5" x14ac:dyDescent="0.3">
      <c r="A110" t="s">
        <v>22</v>
      </c>
      <c r="B110" t="s">
        <v>1</v>
      </c>
      <c r="C110">
        <v>2017</v>
      </c>
      <c r="D110" t="s">
        <v>17</v>
      </c>
      <c r="E110" s="1">
        <v>2043348.36</v>
      </c>
    </row>
    <row r="111" spans="1:5" x14ac:dyDescent="0.3">
      <c r="A111" t="s">
        <v>22</v>
      </c>
      <c r="B111" t="s">
        <v>1</v>
      </c>
      <c r="C111">
        <v>2017</v>
      </c>
      <c r="D111" t="s">
        <v>16</v>
      </c>
      <c r="E111" s="1">
        <v>1175843.52</v>
      </c>
    </row>
    <row r="112" spans="1:5" x14ac:dyDescent="0.3">
      <c r="A112" t="s">
        <v>22</v>
      </c>
      <c r="B112" t="s">
        <v>1</v>
      </c>
      <c r="C112">
        <v>2017</v>
      </c>
      <c r="D112" t="s">
        <v>15</v>
      </c>
      <c r="E112" s="1">
        <v>848639.92</v>
      </c>
    </row>
    <row r="113" spans="1:5" x14ac:dyDescent="0.3">
      <c r="A113" t="s">
        <v>22</v>
      </c>
      <c r="B113" t="s">
        <v>1</v>
      </c>
      <c r="C113">
        <v>2017</v>
      </c>
      <c r="D113" t="s">
        <v>14</v>
      </c>
      <c r="E113" s="1">
        <v>2013904.33</v>
      </c>
    </row>
    <row r="114" spans="1:5" x14ac:dyDescent="0.3">
      <c r="A114" t="s">
        <v>22</v>
      </c>
      <c r="B114" t="s">
        <v>1</v>
      </c>
      <c r="C114">
        <v>2017</v>
      </c>
      <c r="D114" t="s">
        <v>13</v>
      </c>
      <c r="E114" s="1">
        <v>0</v>
      </c>
    </row>
    <row r="115" spans="1:5" x14ac:dyDescent="0.3">
      <c r="A115" t="s">
        <v>22</v>
      </c>
      <c r="B115" t="s">
        <v>1</v>
      </c>
      <c r="C115">
        <v>2017</v>
      </c>
      <c r="D115" t="s">
        <v>12</v>
      </c>
      <c r="E115" s="1">
        <v>187709.9</v>
      </c>
    </row>
    <row r="116" spans="1:5" x14ac:dyDescent="0.3">
      <c r="A116" t="s">
        <v>22</v>
      </c>
      <c r="B116" t="s">
        <v>1</v>
      </c>
      <c r="C116">
        <v>2016</v>
      </c>
      <c r="D116" t="s">
        <v>17</v>
      </c>
      <c r="E116" s="1">
        <v>2273050.4300000002</v>
      </c>
    </row>
    <row r="117" spans="1:5" x14ac:dyDescent="0.3">
      <c r="A117" t="s">
        <v>22</v>
      </c>
      <c r="B117" t="s">
        <v>1</v>
      </c>
      <c r="C117">
        <v>2016</v>
      </c>
      <c r="D117" t="s">
        <v>16</v>
      </c>
      <c r="E117" s="1">
        <v>1214848.25</v>
      </c>
    </row>
    <row r="118" spans="1:5" x14ac:dyDescent="0.3">
      <c r="A118" t="s">
        <v>22</v>
      </c>
      <c r="B118" t="s">
        <v>1</v>
      </c>
      <c r="C118">
        <v>2016</v>
      </c>
      <c r="D118" t="s">
        <v>15</v>
      </c>
      <c r="E118" s="1">
        <v>679077.74</v>
      </c>
    </row>
    <row r="119" spans="1:5" x14ac:dyDescent="0.3">
      <c r="A119" t="s">
        <v>22</v>
      </c>
      <c r="B119" t="s">
        <v>1</v>
      </c>
      <c r="C119">
        <v>2016</v>
      </c>
      <c r="D119" t="s">
        <v>14</v>
      </c>
      <c r="E119" s="1">
        <v>3051810.46</v>
      </c>
    </row>
    <row r="120" spans="1:5" x14ac:dyDescent="0.3">
      <c r="A120" t="s">
        <v>22</v>
      </c>
      <c r="B120" t="s">
        <v>1</v>
      </c>
      <c r="C120">
        <v>2016</v>
      </c>
      <c r="D120" t="s">
        <v>13</v>
      </c>
      <c r="E120" s="1">
        <v>0</v>
      </c>
    </row>
    <row r="121" spans="1:5" x14ac:dyDescent="0.3">
      <c r="A121" t="s">
        <v>22</v>
      </c>
      <c r="B121" t="s">
        <v>1</v>
      </c>
      <c r="C121">
        <v>2016</v>
      </c>
      <c r="D121" t="s">
        <v>12</v>
      </c>
      <c r="E121" s="1">
        <v>323394.73</v>
      </c>
    </row>
    <row r="122" spans="1:5" x14ac:dyDescent="0.3">
      <c r="A122" t="s">
        <v>23</v>
      </c>
      <c r="B122" t="s">
        <v>31</v>
      </c>
      <c r="C122">
        <v>2020</v>
      </c>
      <c r="D122" t="s">
        <v>9</v>
      </c>
      <c r="E122" s="1">
        <v>42834092.219999999</v>
      </c>
    </row>
    <row r="123" spans="1:5" x14ac:dyDescent="0.3">
      <c r="A123" t="s">
        <v>23</v>
      </c>
      <c r="B123" t="s">
        <v>31</v>
      </c>
      <c r="C123">
        <v>2020</v>
      </c>
      <c r="D123" t="s">
        <v>8</v>
      </c>
      <c r="E123" s="1">
        <v>61258037.310000002</v>
      </c>
    </row>
    <row r="124" spans="1:5" x14ac:dyDescent="0.3">
      <c r="A124" t="s">
        <v>23</v>
      </c>
      <c r="B124" t="s">
        <v>31</v>
      </c>
      <c r="C124">
        <v>2020</v>
      </c>
      <c r="D124" t="s">
        <v>7</v>
      </c>
      <c r="E124" s="1">
        <v>27444831.449999999</v>
      </c>
    </row>
    <row r="125" spans="1:5" x14ac:dyDescent="0.3">
      <c r="A125" t="s">
        <v>23</v>
      </c>
      <c r="B125" t="s">
        <v>31</v>
      </c>
      <c r="C125">
        <v>2020</v>
      </c>
      <c r="D125" t="s">
        <v>6</v>
      </c>
      <c r="E125" s="1">
        <v>24490230.460000001</v>
      </c>
    </row>
    <row r="126" spans="1:5" x14ac:dyDescent="0.3">
      <c r="A126" t="s">
        <v>23</v>
      </c>
      <c r="B126" t="s">
        <v>31</v>
      </c>
      <c r="C126">
        <v>2020</v>
      </c>
      <c r="D126" t="s">
        <v>5</v>
      </c>
      <c r="E126" s="1">
        <v>12103440.619999999</v>
      </c>
    </row>
    <row r="127" spans="1:5" x14ac:dyDescent="0.3">
      <c r="A127" t="s">
        <v>23</v>
      </c>
      <c r="B127" t="s">
        <v>31</v>
      </c>
      <c r="C127">
        <v>2020</v>
      </c>
      <c r="D127" t="s">
        <v>4</v>
      </c>
      <c r="E127" s="1">
        <v>632194.89</v>
      </c>
    </row>
    <row r="128" spans="1:5" x14ac:dyDescent="0.3">
      <c r="A128" t="s">
        <v>23</v>
      </c>
      <c r="B128" t="s">
        <v>31</v>
      </c>
      <c r="C128">
        <v>2020</v>
      </c>
      <c r="D128" t="s">
        <v>0</v>
      </c>
      <c r="E128" s="1">
        <v>20977612.16</v>
      </c>
    </row>
    <row r="129" spans="1:5" x14ac:dyDescent="0.3">
      <c r="A129" t="s">
        <v>23</v>
      </c>
      <c r="B129" t="s">
        <v>31</v>
      </c>
      <c r="C129">
        <v>2020</v>
      </c>
      <c r="D129" t="s">
        <v>3</v>
      </c>
      <c r="E129" s="1">
        <v>0</v>
      </c>
    </row>
    <row r="130" spans="1:5" x14ac:dyDescent="0.3">
      <c r="A130" t="s">
        <v>23</v>
      </c>
      <c r="B130" t="s">
        <v>31</v>
      </c>
      <c r="C130">
        <v>2020</v>
      </c>
      <c r="D130" t="s">
        <v>2</v>
      </c>
      <c r="E130" s="1">
        <v>0</v>
      </c>
    </row>
    <row r="131" spans="1:5" x14ac:dyDescent="0.3">
      <c r="A131" t="s">
        <v>23</v>
      </c>
      <c r="B131" t="s">
        <v>31</v>
      </c>
      <c r="C131">
        <v>2019</v>
      </c>
      <c r="D131" t="s">
        <v>9</v>
      </c>
      <c r="E131" s="1">
        <v>44764072.359999999</v>
      </c>
    </row>
    <row r="132" spans="1:5" x14ac:dyDescent="0.3">
      <c r="A132" t="s">
        <v>23</v>
      </c>
      <c r="B132" t="s">
        <v>31</v>
      </c>
      <c r="C132">
        <v>2019</v>
      </c>
      <c r="D132" t="s">
        <v>8</v>
      </c>
      <c r="E132" s="1">
        <v>60613902.100000001</v>
      </c>
    </row>
    <row r="133" spans="1:5" x14ac:dyDescent="0.3">
      <c r="A133" t="s">
        <v>23</v>
      </c>
      <c r="B133" t="s">
        <v>31</v>
      </c>
      <c r="C133">
        <v>2019</v>
      </c>
      <c r="D133" t="s">
        <v>7</v>
      </c>
      <c r="E133" s="1">
        <v>26665988.109999999</v>
      </c>
    </row>
    <row r="134" spans="1:5" x14ac:dyDescent="0.3">
      <c r="A134" t="s">
        <v>23</v>
      </c>
      <c r="B134" t="s">
        <v>31</v>
      </c>
      <c r="C134">
        <v>2019</v>
      </c>
      <c r="D134" t="s">
        <v>6</v>
      </c>
      <c r="E134" s="1">
        <v>10900016.619999999</v>
      </c>
    </row>
    <row r="135" spans="1:5" x14ac:dyDescent="0.3">
      <c r="A135" t="s">
        <v>23</v>
      </c>
      <c r="B135" t="s">
        <v>31</v>
      </c>
      <c r="C135">
        <v>2019</v>
      </c>
      <c r="D135" t="s">
        <v>5</v>
      </c>
      <c r="E135" s="1">
        <v>8341676.2400000002</v>
      </c>
    </row>
    <row r="136" spans="1:5" x14ac:dyDescent="0.3">
      <c r="A136" t="s">
        <v>23</v>
      </c>
      <c r="B136" t="s">
        <v>31</v>
      </c>
      <c r="C136">
        <v>2019</v>
      </c>
      <c r="D136" t="s">
        <v>4</v>
      </c>
      <c r="E136" s="1">
        <v>634731.55000000005</v>
      </c>
    </row>
    <row r="137" spans="1:5" x14ac:dyDescent="0.3">
      <c r="A137" t="s">
        <v>23</v>
      </c>
      <c r="B137" t="s">
        <v>31</v>
      </c>
      <c r="C137">
        <v>2019</v>
      </c>
      <c r="D137" t="s">
        <v>0</v>
      </c>
      <c r="E137" s="1">
        <v>9311258.8900000006</v>
      </c>
    </row>
    <row r="138" spans="1:5" x14ac:dyDescent="0.3">
      <c r="A138" t="s">
        <v>23</v>
      </c>
      <c r="B138" t="s">
        <v>31</v>
      </c>
      <c r="C138">
        <v>2019</v>
      </c>
      <c r="D138" t="s">
        <v>3</v>
      </c>
      <c r="E138" s="1">
        <v>0</v>
      </c>
    </row>
    <row r="139" spans="1:5" x14ac:dyDescent="0.3">
      <c r="A139" t="s">
        <v>23</v>
      </c>
      <c r="B139" t="s">
        <v>31</v>
      </c>
      <c r="C139">
        <v>2019</v>
      </c>
      <c r="D139" t="s">
        <v>2</v>
      </c>
      <c r="E139" s="1">
        <v>75476.78</v>
      </c>
    </row>
    <row r="140" spans="1:5" x14ac:dyDescent="0.3">
      <c r="A140" t="s">
        <v>23</v>
      </c>
      <c r="B140" t="s">
        <v>31</v>
      </c>
      <c r="C140">
        <v>2018</v>
      </c>
      <c r="D140" t="s">
        <v>9</v>
      </c>
      <c r="E140" s="1">
        <v>41158998.390000001</v>
      </c>
    </row>
    <row r="141" spans="1:5" x14ac:dyDescent="0.3">
      <c r="A141" t="s">
        <v>23</v>
      </c>
      <c r="B141" t="s">
        <v>31</v>
      </c>
      <c r="C141">
        <v>2018</v>
      </c>
      <c r="D141" t="s">
        <v>8</v>
      </c>
      <c r="E141" s="1">
        <v>53559722.350000001</v>
      </c>
    </row>
    <row r="142" spans="1:5" x14ac:dyDescent="0.3">
      <c r="A142" t="s">
        <v>23</v>
      </c>
      <c r="B142" t="s">
        <v>31</v>
      </c>
      <c r="C142">
        <v>2018</v>
      </c>
      <c r="D142" t="s">
        <v>7</v>
      </c>
      <c r="E142" s="1">
        <v>16673224.140000001</v>
      </c>
    </row>
    <row r="143" spans="1:5" x14ac:dyDescent="0.3">
      <c r="A143" t="s">
        <v>23</v>
      </c>
      <c r="B143" t="s">
        <v>31</v>
      </c>
      <c r="C143">
        <v>2018</v>
      </c>
      <c r="D143" t="s">
        <v>6</v>
      </c>
      <c r="E143" s="1">
        <v>10308976.43</v>
      </c>
    </row>
    <row r="144" spans="1:5" x14ac:dyDescent="0.3">
      <c r="A144" t="s">
        <v>23</v>
      </c>
      <c r="B144" t="s">
        <v>31</v>
      </c>
      <c r="C144">
        <v>2018</v>
      </c>
      <c r="D144" t="s">
        <v>5</v>
      </c>
      <c r="E144" s="1">
        <v>9435493.0600000005</v>
      </c>
    </row>
    <row r="145" spans="1:5" x14ac:dyDescent="0.3">
      <c r="A145" t="s">
        <v>23</v>
      </c>
      <c r="B145" t="s">
        <v>31</v>
      </c>
      <c r="C145">
        <v>2018</v>
      </c>
      <c r="D145" t="s">
        <v>4</v>
      </c>
      <c r="E145" s="1">
        <v>604713.93000000005</v>
      </c>
    </row>
    <row r="146" spans="1:5" x14ac:dyDescent="0.3">
      <c r="A146" t="s">
        <v>23</v>
      </c>
      <c r="B146" t="s">
        <v>31</v>
      </c>
      <c r="C146">
        <v>2018</v>
      </c>
      <c r="D146" t="s">
        <v>0</v>
      </c>
      <c r="E146" s="1">
        <v>6138058.7999999998</v>
      </c>
    </row>
    <row r="147" spans="1:5" x14ac:dyDescent="0.3">
      <c r="A147" t="s">
        <v>23</v>
      </c>
      <c r="B147" t="s">
        <v>31</v>
      </c>
      <c r="C147">
        <v>2018</v>
      </c>
      <c r="D147" t="s">
        <v>3</v>
      </c>
      <c r="E147" s="1">
        <v>0</v>
      </c>
    </row>
    <row r="148" spans="1:5" x14ac:dyDescent="0.3">
      <c r="A148" t="s">
        <v>23</v>
      </c>
      <c r="B148" t="s">
        <v>31</v>
      </c>
      <c r="C148">
        <v>2018</v>
      </c>
      <c r="D148" t="s">
        <v>2</v>
      </c>
      <c r="E148" s="1">
        <v>0</v>
      </c>
    </row>
    <row r="149" spans="1:5" x14ac:dyDescent="0.3">
      <c r="A149" t="s">
        <v>23</v>
      </c>
      <c r="B149" t="s">
        <v>31</v>
      </c>
      <c r="C149">
        <v>2017</v>
      </c>
      <c r="D149" t="s">
        <v>9</v>
      </c>
      <c r="E149" s="1">
        <v>38591319.960000001</v>
      </c>
    </row>
    <row r="150" spans="1:5" x14ac:dyDescent="0.3">
      <c r="A150" t="s">
        <v>23</v>
      </c>
      <c r="B150" t="s">
        <v>31</v>
      </c>
      <c r="C150">
        <v>2017</v>
      </c>
      <c r="D150" t="s">
        <v>8</v>
      </c>
      <c r="E150" s="1">
        <v>55454768.450000003</v>
      </c>
    </row>
    <row r="151" spans="1:5" x14ac:dyDescent="0.3">
      <c r="A151" t="s">
        <v>23</v>
      </c>
      <c r="B151" t="s">
        <v>31</v>
      </c>
      <c r="C151">
        <v>2017</v>
      </c>
      <c r="D151" t="s">
        <v>7</v>
      </c>
      <c r="E151" s="1">
        <v>22058797.710000001</v>
      </c>
    </row>
    <row r="152" spans="1:5" x14ac:dyDescent="0.3">
      <c r="A152" t="s">
        <v>23</v>
      </c>
      <c r="B152" t="s">
        <v>31</v>
      </c>
      <c r="C152">
        <v>2017</v>
      </c>
      <c r="D152" t="s">
        <v>6</v>
      </c>
      <c r="E152" s="1">
        <v>11016462.529999999</v>
      </c>
    </row>
    <row r="153" spans="1:5" x14ac:dyDescent="0.3">
      <c r="A153" t="s">
        <v>23</v>
      </c>
      <c r="B153" t="s">
        <v>31</v>
      </c>
      <c r="C153">
        <v>2017</v>
      </c>
      <c r="D153" t="s">
        <v>5</v>
      </c>
      <c r="E153" s="1">
        <v>8897091.5999999996</v>
      </c>
    </row>
    <row r="154" spans="1:5" x14ac:dyDescent="0.3">
      <c r="A154" t="s">
        <v>23</v>
      </c>
      <c r="B154" t="s">
        <v>31</v>
      </c>
      <c r="C154">
        <v>2017</v>
      </c>
      <c r="D154" t="s">
        <v>4</v>
      </c>
      <c r="E154" s="1">
        <v>411139.24</v>
      </c>
    </row>
    <row r="155" spans="1:5" x14ac:dyDescent="0.3">
      <c r="A155" t="s">
        <v>23</v>
      </c>
      <c r="B155" t="s">
        <v>31</v>
      </c>
      <c r="C155">
        <v>2017</v>
      </c>
      <c r="D155" t="s">
        <v>0</v>
      </c>
      <c r="E155" s="1">
        <v>5285190.2300000004</v>
      </c>
    </row>
    <row r="156" spans="1:5" x14ac:dyDescent="0.3">
      <c r="A156" t="s">
        <v>23</v>
      </c>
      <c r="B156" t="s">
        <v>31</v>
      </c>
      <c r="C156">
        <v>2017</v>
      </c>
      <c r="D156" t="s">
        <v>3</v>
      </c>
      <c r="E156" s="1">
        <v>0</v>
      </c>
    </row>
    <row r="157" spans="1:5" x14ac:dyDescent="0.3">
      <c r="A157" t="s">
        <v>23</v>
      </c>
      <c r="B157" t="s">
        <v>31</v>
      </c>
      <c r="C157">
        <v>2017</v>
      </c>
      <c r="D157" t="s">
        <v>2</v>
      </c>
      <c r="E157" s="1">
        <v>0</v>
      </c>
    </row>
    <row r="158" spans="1:5" x14ac:dyDescent="0.3">
      <c r="A158" t="s">
        <v>23</v>
      </c>
      <c r="B158" t="s">
        <v>31</v>
      </c>
      <c r="C158">
        <v>2016</v>
      </c>
      <c r="D158" t="s">
        <v>9</v>
      </c>
      <c r="E158" s="1">
        <v>39917212.43</v>
      </c>
    </row>
    <row r="159" spans="1:5" x14ac:dyDescent="0.3">
      <c r="A159" t="s">
        <v>23</v>
      </c>
      <c r="B159" t="s">
        <v>31</v>
      </c>
      <c r="C159">
        <v>2016</v>
      </c>
      <c r="D159" t="s">
        <v>8</v>
      </c>
      <c r="E159" s="1">
        <v>47984512.170000002</v>
      </c>
    </row>
    <row r="160" spans="1:5" x14ac:dyDescent="0.3">
      <c r="A160" t="s">
        <v>23</v>
      </c>
      <c r="B160" t="s">
        <v>31</v>
      </c>
      <c r="C160">
        <v>2016</v>
      </c>
      <c r="D160" t="s">
        <v>7</v>
      </c>
      <c r="E160" s="1">
        <v>21452850.300000001</v>
      </c>
    </row>
    <row r="161" spans="1:5" x14ac:dyDescent="0.3">
      <c r="A161" t="s">
        <v>23</v>
      </c>
      <c r="B161" t="s">
        <v>31</v>
      </c>
      <c r="C161">
        <v>2016</v>
      </c>
      <c r="D161" t="s">
        <v>6</v>
      </c>
      <c r="E161" s="1">
        <v>8345813.4699999997</v>
      </c>
    </row>
    <row r="162" spans="1:5" x14ac:dyDescent="0.3">
      <c r="A162" t="s">
        <v>23</v>
      </c>
      <c r="B162" t="s">
        <v>31</v>
      </c>
      <c r="C162">
        <v>2016</v>
      </c>
      <c r="D162" t="s">
        <v>5</v>
      </c>
      <c r="E162" s="1">
        <v>8773243.7400000002</v>
      </c>
    </row>
    <row r="163" spans="1:5" x14ac:dyDescent="0.3">
      <c r="A163" t="s">
        <v>23</v>
      </c>
      <c r="B163" t="s">
        <v>31</v>
      </c>
      <c r="C163">
        <v>2016</v>
      </c>
      <c r="D163" t="s">
        <v>4</v>
      </c>
      <c r="E163" s="1">
        <v>312755.71000000002</v>
      </c>
    </row>
    <row r="164" spans="1:5" x14ac:dyDescent="0.3">
      <c r="A164" t="s">
        <v>23</v>
      </c>
      <c r="B164" t="s">
        <v>31</v>
      </c>
      <c r="C164">
        <v>2016</v>
      </c>
      <c r="D164" t="s">
        <v>0</v>
      </c>
      <c r="E164" s="1">
        <v>5596218.5199999996</v>
      </c>
    </row>
    <row r="165" spans="1:5" x14ac:dyDescent="0.3">
      <c r="A165" t="s">
        <v>23</v>
      </c>
      <c r="B165" t="s">
        <v>31</v>
      </c>
      <c r="C165">
        <v>2016</v>
      </c>
      <c r="D165" t="s">
        <v>3</v>
      </c>
      <c r="E165" s="1">
        <v>0</v>
      </c>
    </row>
    <row r="166" spans="1:5" x14ac:dyDescent="0.3">
      <c r="A166" t="s">
        <v>23</v>
      </c>
      <c r="B166" t="s">
        <v>31</v>
      </c>
      <c r="C166">
        <v>2016</v>
      </c>
      <c r="D166" t="s">
        <v>2</v>
      </c>
      <c r="E166" s="1">
        <v>0</v>
      </c>
    </row>
    <row r="167" spans="1:5" x14ac:dyDescent="0.3">
      <c r="A167" t="s">
        <v>23</v>
      </c>
      <c r="B167" t="s">
        <v>31</v>
      </c>
      <c r="C167">
        <v>2020</v>
      </c>
      <c r="D167" t="s">
        <v>9</v>
      </c>
      <c r="E167" s="1">
        <v>84756932.969999999</v>
      </c>
    </row>
    <row r="168" spans="1:5" x14ac:dyDescent="0.3">
      <c r="A168" t="s">
        <v>23</v>
      </c>
      <c r="B168" t="s">
        <v>31</v>
      </c>
      <c r="C168">
        <v>2020</v>
      </c>
      <c r="D168" t="s">
        <v>8</v>
      </c>
      <c r="E168" s="1">
        <v>172261096.94</v>
      </c>
    </row>
    <row r="169" spans="1:5" x14ac:dyDescent="0.3">
      <c r="A169" t="s">
        <v>23</v>
      </c>
      <c r="B169" t="s">
        <v>31</v>
      </c>
      <c r="C169">
        <v>2020</v>
      </c>
      <c r="D169" t="s">
        <v>7</v>
      </c>
      <c r="E169" s="1">
        <v>110283472.2</v>
      </c>
    </row>
    <row r="170" spans="1:5" x14ac:dyDescent="0.3">
      <c r="A170" t="s">
        <v>23</v>
      </c>
      <c r="B170" t="s">
        <v>31</v>
      </c>
      <c r="C170">
        <v>2020</v>
      </c>
      <c r="D170" t="s">
        <v>6</v>
      </c>
      <c r="E170" s="1">
        <v>261354904.63999999</v>
      </c>
    </row>
    <row r="171" spans="1:5" x14ac:dyDescent="0.3">
      <c r="A171" t="s">
        <v>23</v>
      </c>
      <c r="B171" t="s">
        <v>31</v>
      </c>
      <c r="C171">
        <v>2020</v>
      </c>
      <c r="D171" t="s">
        <v>5</v>
      </c>
      <c r="E171" s="1">
        <v>48846603.82</v>
      </c>
    </row>
    <row r="172" spans="1:5" x14ac:dyDescent="0.3">
      <c r="A172" t="s">
        <v>23</v>
      </c>
      <c r="B172" t="s">
        <v>31</v>
      </c>
      <c r="C172">
        <v>2020</v>
      </c>
      <c r="D172" t="s">
        <v>4</v>
      </c>
      <c r="E172" s="1">
        <v>2541317.3199999998</v>
      </c>
    </row>
    <row r="173" spans="1:5" x14ac:dyDescent="0.3">
      <c r="A173" t="s">
        <v>23</v>
      </c>
      <c r="B173" t="s">
        <v>31</v>
      </c>
      <c r="C173">
        <v>2020</v>
      </c>
      <c r="D173" t="s">
        <v>3</v>
      </c>
      <c r="E173" s="1">
        <v>0</v>
      </c>
    </row>
    <row r="174" spans="1:5" x14ac:dyDescent="0.3">
      <c r="A174" t="s">
        <v>23</v>
      </c>
      <c r="B174" t="s">
        <v>31</v>
      </c>
      <c r="C174">
        <v>2020</v>
      </c>
      <c r="D174" t="s">
        <v>2</v>
      </c>
      <c r="E174" s="1">
        <v>49999.68</v>
      </c>
    </row>
    <row r="175" spans="1:5" x14ac:dyDescent="0.3">
      <c r="A175" t="s">
        <v>23</v>
      </c>
      <c r="B175" t="s">
        <v>31</v>
      </c>
      <c r="C175">
        <v>2020</v>
      </c>
      <c r="D175" t="s">
        <v>0</v>
      </c>
      <c r="E175" s="1">
        <v>57359426.719999999</v>
      </c>
    </row>
    <row r="176" spans="1:5" x14ac:dyDescent="0.3">
      <c r="A176" t="s">
        <v>23</v>
      </c>
      <c r="B176" t="s">
        <v>31</v>
      </c>
      <c r="C176">
        <v>2019</v>
      </c>
      <c r="D176" t="s">
        <v>9</v>
      </c>
      <c r="E176" s="1">
        <v>88679781.299999997</v>
      </c>
    </row>
    <row r="177" spans="1:5" x14ac:dyDescent="0.3">
      <c r="A177" t="s">
        <v>23</v>
      </c>
      <c r="B177" t="s">
        <v>31</v>
      </c>
      <c r="C177">
        <v>2019</v>
      </c>
      <c r="D177" t="s">
        <v>8</v>
      </c>
      <c r="E177" s="1">
        <v>152024320.11000001</v>
      </c>
    </row>
    <row r="178" spans="1:5" x14ac:dyDescent="0.3">
      <c r="A178" t="s">
        <v>23</v>
      </c>
      <c r="B178" t="s">
        <v>31</v>
      </c>
      <c r="C178">
        <v>2019</v>
      </c>
      <c r="D178" t="s">
        <v>7</v>
      </c>
      <c r="E178" s="1">
        <v>93595082.849999994</v>
      </c>
    </row>
    <row r="179" spans="1:5" x14ac:dyDescent="0.3">
      <c r="A179" t="s">
        <v>23</v>
      </c>
      <c r="B179" t="s">
        <v>31</v>
      </c>
      <c r="C179">
        <v>2019</v>
      </c>
      <c r="D179" t="s">
        <v>6</v>
      </c>
      <c r="E179" s="1">
        <v>175949919.83000001</v>
      </c>
    </row>
    <row r="180" spans="1:5" x14ac:dyDescent="0.3">
      <c r="A180" t="s">
        <v>23</v>
      </c>
      <c r="B180" t="s">
        <v>31</v>
      </c>
      <c r="C180">
        <v>2019</v>
      </c>
      <c r="D180" t="s">
        <v>5</v>
      </c>
      <c r="E180" s="1">
        <v>34539807.520000003</v>
      </c>
    </row>
    <row r="181" spans="1:5" x14ac:dyDescent="0.3">
      <c r="A181" t="s">
        <v>23</v>
      </c>
      <c r="B181" t="s">
        <v>31</v>
      </c>
      <c r="C181">
        <v>2019</v>
      </c>
      <c r="D181" t="s">
        <v>4</v>
      </c>
      <c r="E181" s="1">
        <v>2400034.7200000002</v>
      </c>
    </row>
    <row r="182" spans="1:5" x14ac:dyDescent="0.3">
      <c r="A182" t="s">
        <v>23</v>
      </c>
      <c r="B182" t="s">
        <v>31</v>
      </c>
      <c r="C182">
        <v>2019</v>
      </c>
      <c r="D182" t="s">
        <v>3</v>
      </c>
      <c r="E182" s="1">
        <v>0</v>
      </c>
    </row>
    <row r="183" spans="1:5" x14ac:dyDescent="0.3">
      <c r="A183" t="s">
        <v>23</v>
      </c>
      <c r="B183" t="s">
        <v>31</v>
      </c>
      <c r="C183">
        <v>2019</v>
      </c>
      <c r="D183" t="s">
        <v>2</v>
      </c>
      <c r="E183" s="1">
        <v>172620</v>
      </c>
    </row>
    <row r="184" spans="1:5" x14ac:dyDescent="0.3">
      <c r="A184" t="s">
        <v>23</v>
      </c>
      <c r="B184" t="s">
        <v>31</v>
      </c>
      <c r="C184">
        <v>2019</v>
      </c>
      <c r="D184" t="s">
        <v>0</v>
      </c>
      <c r="E184" s="1">
        <v>17997211.670000002</v>
      </c>
    </row>
    <row r="185" spans="1:5" x14ac:dyDescent="0.3">
      <c r="A185" t="s">
        <v>23</v>
      </c>
      <c r="B185" t="s">
        <v>31</v>
      </c>
      <c r="C185">
        <v>2018</v>
      </c>
      <c r="D185" t="s">
        <v>9</v>
      </c>
      <c r="E185" s="1">
        <v>81870001.239999995</v>
      </c>
    </row>
    <row r="186" spans="1:5" x14ac:dyDescent="0.3">
      <c r="A186" t="s">
        <v>23</v>
      </c>
      <c r="B186" t="s">
        <v>31</v>
      </c>
      <c r="C186">
        <v>2018</v>
      </c>
      <c r="D186" t="s">
        <v>8</v>
      </c>
      <c r="E186" s="1">
        <v>132600809.09999999</v>
      </c>
    </row>
    <row r="187" spans="1:5" x14ac:dyDescent="0.3">
      <c r="A187" t="s">
        <v>23</v>
      </c>
      <c r="B187" t="s">
        <v>31</v>
      </c>
      <c r="C187">
        <v>2018</v>
      </c>
      <c r="D187" t="s">
        <v>7</v>
      </c>
      <c r="E187" s="1">
        <v>56723478.590000004</v>
      </c>
    </row>
    <row r="188" spans="1:5" x14ac:dyDescent="0.3">
      <c r="A188" t="s">
        <v>23</v>
      </c>
      <c r="B188" t="s">
        <v>31</v>
      </c>
      <c r="C188">
        <v>2018</v>
      </c>
      <c r="D188" t="s">
        <v>6</v>
      </c>
      <c r="E188" s="1">
        <v>155203065.84999999</v>
      </c>
    </row>
    <row r="189" spans="1:5" x14ac:dyDescent="0.3">
      <c r="A189" t="s">
        <v>23</v>
      </c>
      <c r="B189" t="s">
        <v>31</v>
      </c>
      <c r="C189">
        <v>2018</v>
      </c>
      <c r="D189" t="s">
        <v>5</v>
      </c>
      <c r="E189" s="1">
        <v>39182907.07</v>
      </c>
    </row>
    <row r="190" spans="1:5" x14ac:dyDescent="0.3">
      <c r="A190" t="s">
        <v>23</v>
      </c>
      <c r="B190" t="s">
        <v>31</v>
      </c>
      <c r="C190">
        <v>2018</v>
      </c>
      <c r="D190" t="s">
        <v>4</v>
      </c>
      <c r="E190" s="1">
        <v>1278941.17</v>
      </c>
    </row>
    <row r="191" spans="1:5" x14ac:dyDescent="0.3">
      <c r="A191" t="s">
        <v>23</v>
      </c>
      <c r="B191" t="s">
        <v>31</v>
      </c>
      <c r="C191">
        <v>2018</v>
      </c>
      <c r="D191" t="s">
        <v>3</v>
      </c>
      <c r="E191" s="1">
        <v>0</v>
      </c>
    </row>
    <row r="192" spans="1:5" x14ac:dyDescent="0.3">
      <c r="A192" t="s">
        <v>23</v>
      </c>
      <c r="B192" t="s">
        <v>11</v>
      </c>
      <c r="C192">
        <v>2018</v>
      </c>
      <c r="D192" t="s">
        <v>2</v>
      </c>
      <c r="E192" s="1">
        <v>0</v>
      </c>
    </row>
    <row r="193" spans="1:5" x14ac:dyDescent="0.3">
      <c r="A193" t="s">
        <v>23</v>
      </c>
      <c r="B193" t="s">
        <v>11</v>
      </c>
      <c r="C193">
        <v>2018</v>
      </c>
      <c r="D193" t="s">
        <v>0</v>
      </c>
      <c r="E193" s="1">
        <v>16729256.07</v>
      </c>
    </row>
    <row r="194" spans="1:5" x14ac:dyDescent="0.3">
      <c r="A194" t="s">
        <v>23</v>
      </c>
      <c r="B194" t="s">
        <v>11</v>
      </c>
      <c r="C194">
        <v>2017</v>
      </c>
      <c r="D194" t="s">
        <v>9</v>
      </c>
      <c r="E194" s="1">
        <v>70373942.400000006</v>
      </c>
    </row>
    <row r="195" spans="1:5" x14ac:dyDescent="0.3">
      <c r="A195" t="s">
        <v>23</v>
      </c>
      <c r="B195" t="s">
        <v>11</v>
      </c>
      <c r="C195">
        <v>2017</v>
      </c>
      <c r="D195" t="s">
        <v>8</v>
      </c>
      <c r="E195" s="1">
        <v>147189482.59999999</v>
      </c>
    </row>
    <row r="196" spans="1:5" x14ac:dyDescent="0.3">
      <c r="A196" t="s">
        <v>23</v>
      </c>
      <c r="B196" t="s">
        <v>11</v>
      </c>
      <c r="C196">
        <v>2017</v>
      </c>
      <c r="D196" t="s">
        <v>7</v>
      </c>
      <c r="E196" s="1">
        <v>74292259.469999999</v>
      </c>
    </row>
    <row r="197" spans="1:5" x14ac:dyDescent="0.3">
      <c r="A197" t="s">
        <v>23</v>
      </c>
      <c r="B197" t="s">
        <v>11</v>
      </c>
      <c r="C197">
        <v>2017</v>
      </c>
      <c r="D197" t="s">
        <v>6</v>
      </c>
      <c r="E197" s="1">
        <v>153950836.22</v>
      </c>
    </row>
    <row r="198" spans="1:5" x14ac:dyDescent="0.3">
      <c r="A198" t="s">
        <v>23</v>
      </c>
      <c r="B198" t="s">
        <v>11</v>
      </c>
      <c r="C198">
        <v>2017</v>
      </c>
      <c r="D198" t="s">
        <v>5</v>
      </c>
      <c r="E198" s="1">
        <v>35690124.659999996</v>
      </c>
    </row>
    <row r="199" spans="1:5" x14ac:dyDescent="0.3">
      <c r="A199" t="s">
        <v>23</v>
      </c>
      <c r="B199" t="s">
        <v>11</v>
      </c>
      <c r="C199">
        <v>2017</v>
      </c>
      <c r="D199" t="s">
        <v>4</v>
      </c>
      <c r="E199" s="1">
        <v>817459.32</v>
      </c>
    </row>
    <row r="200" spans="1:5" x14ac:dyDescent="0.3">
      <c r="A200" t="s">
        <v>23</v>
      </c>
      <c r="B200" t="s">
        <v>11</v>
      </c>
      <c r="C200">
        <v>2017</v>
      </c>
      <c r="D200" t="s">
        <v>3</v>
      </c>
      <c r="E200" s="1">
        <v>0</v>
      </c>
    </row>
    <row r="201" spans="1:5" x14ac:dyDescent="0.3">
      <c r="A201" t="s">
        <v>23</v>
      </c>
      <c r="B201" t="s">
        <v>11</v>
      </c>
      <c r="C201">
        <v>2017</v>
      </c>
      <c r="D201" t="s">
        <v>2</v>
      </c>
      <c r="E201" s="1">
        <v>0</v>
      </c>
    </row>
    <row r="202" spans="1:5" x14ac:dyDescent="0.3">
      <c r="A202" t="s">
        <v>23</v>
      </c>
      <c r="B202" t="s">
        <v>11</v>
      </c>
      <c r="C202">
        <v>2017</v>
      </c>
      <c r="D202" t="s">
        <v>0</v>
      </c>
      <c r="E202" s="1">
        <v>22616693.41</v>
      </c>
    </row>
    <row r="203" spans="1:5" x14ac:dyDescent="0.3">
      <c r="A203" t="s">
        <v>23</v>
      </c>
      <c r="B203" t="s">
        <v>11</v>
      </c>
      <c r="C203">
        <v>2016</v>
      </c>
      <c r="D203" t="s">
        <v>9</v>
      </c>
      <c r="E203" s="1">
        <v>76191472.359999999</v>
      </c>
    </row>
    <row r="204" spans="1:5" x14ac:dyDescent="0.3">
      <c r="A204" t="s">
        <v>23</v>
      </c>
      <c r="B204" t="s">
        <v>11</v>
      </c>
      <c r="C204">
        <v>2016</v>
      </c>
      <c r="D204" t="s">
        <v>8</v>
      </c>
      <c r="E204" s="1">
        <v>143538230.13</v>
      </c>
    </row>
    <row r="205" spans="1:5" x14ac:dyDescent="0.3">
      <c r="A205" t="s">
        <v>23</v>
      </c>
      <c r="B205" t="s">
        <v>11</v>
      </c>
      <c r="C205">
        <v>2016</v>
      </c>
      <c r="D205" t="s">
        <v>7</v>
      </c>
      <c r="E205" s="1">
        <v>73334842.230000004</v>
      </c>
    </row>
    <row r="206" spans="1:5" x14ac:dyDescent="0.3">
      <c r="A206" t="s">
        <v>23</v>
      </c>
      <c r="B206" t="s">
        <v>11</v>
      </c>
      <c r="C206">
        <v>2016</v>
      </c>
      <c r="D206" t="s">
        <v>6</v>
      </c>
      <c r="E206" s="1">
        <v>157448621.00999999</v>
      </c>
    </row>
    <row r="207" spans="1:5" x14ac:dyDescent="0.3">
      <c r="A207" t="s">
        <v>23</v>
      </c>
      <c r="B207" t="s">
        <v>11</v>
      </c>
      <c r="C207">
        <v>2016</v>
      </c>
      <c r="D207" t="s">
        <v>5</v>
      </c>
      <c r="E207" s="1">
        <v>35861792.509999998</v>
      </c>
    </row>
    <row r="208" spans="1:5" x14ac:dyDescent="0.3">
      <c r="A208" t="s">
        <v>23</v>
      </c>
      <c r="B208" t="s">
        <v>11</v>
      </c>
      <c r="C208">
        <v>2016</v>
      </c>
      <c r="D208" t="s">
        <v>4</v>
      </c>
      <c r="E208" s="1">
        <v>621047.12</v>
      </c>
    </row>
    <row r="209" spans="1:5" x14ac:dyDescent="0.3">
      <c r="A209" t="s">
        <v>23</v>
      </c>
      <c r="B209" t="s">
        <v>11</v>
      </c>
      <c r="C209">
        <v>2016</v>
      </c>
      <c r="D209" t="s">
        <v>3</v>
      </c>
      <c r="E209" s="1">
        <v>0</v>
      </c>
    </row>
    <row r="210" spans="1:5" x14ac:dyDescent="0.3">
      <c r="A210" t="s">
        <v>23</v>
      </c>
      <c r="B210" t="s">
        <v>11</v>
      </c>
      <c r="C210">
        <v>2016</v>
      </c>
      <c r="D210" t="s">
        <v>2</v>
      </c>
      <c r="E210" s="1">
        <v>0</v>
      </c>
    </row>
    <row r="211" spans="1:5" x14ac:dyDescent="0.3">
      <c r="A211" t="s">
        <v>23</v>
      </c>
      <c r="B211" t="s">
        <v>11</v>
      </c>
      <c r="C211">
        <v>2016</v>
      </c>
      <c r="D211" t="s">
        <v>0</v>
      </c>
      <c r="E211" s="1">
        <v>22965311.059999999</v>
      </c>
    </row>
    <row r="212" spans="1:5" x14ac:dyDescent="0.3">
      <c r="A212" t="s">
        <v>23</v>
      </c>
      <c r="B212" t="s">
        <v>10</v>
      </c>
      <c r="C212">
        <v>2020</v>
      </c>
      <c r="D212" t="s">
        <v>9</v>
      </c>
      <c r="E212" s="1">
        <v>48998973.270000003</v>
      </c>
    </row>
    <row r="213" spans="1:5" x14ac:dyDescent="0.3">
      <c r="A213" t="s">
        <v>23</v>
      </c>
      <c r="B213" t="s">
        <v>10</v>
      </c>
      <c r="C213">
        <v>2020</v>
      </c>
      <c r="D213" t="s">
        <v>8</v>
      </c>
      <c r="E213" s="1">
        <v>24266908.129999999</v>
      </c>
    </row>
    <row r="214" spans="1:5" x14ac:dyDescent="0.3">
      <c r="A214" t="s">
        <v>23</v>
      </c>
      <c r="B214" t="s">
        <v>10</v>
      </c>
      <c r="C214">
        <v>2020</v>
      </c>
      <c r="D214" t="s">
        <v>7</v>
      </c>
      <c r="E214" s="1">
        <v>44309940.57</v>
      </c>
    </row>
    <row r="215" spans="1:5" x14ac:dyDescent="0.3">
      <c r="A215" t="s">
        <v>23</v>
      </c>
      <c r="B215" t="s">
        <v>10</v>
      </c>
      <c r="C215">
        <v>2020</v>
      </c>
      <c r="D215" t="s">
        <v>6</v>
      </c>
      <c r="E215" s="1">
        <v>64772340.560000002</v>
      </c>
    </row>
    <row r="216" spans="1:5" x14ac:dyDescent="0.3">
      <c r="A216" t="s">
        <v>23</v>
      </c>
      <c r="B216" t="s">
        <v>10</v>
      </c>
      <c r="C216">
        <v>2020</v>
      </c>
      <c r="D216" t="s">
        <v>5</v>
      </c>
      <c r="E216" s="1">
        <v>13882032.26</v>
      </c>
    </row>
    <row r="217" spans="1:5" x14ac:dyDescent="0.3">
      <c r="A217" t="s">
        <v>23</v>
      </c>
      <c r="B217" t="s">
        <v>10</v>
      </c>
      <c r="C217">
        <v>2020</v>
      </c>
      <c r="D217" t="s">
        <v>4</v>
      </c>
      <c r="E217" s="1">
        <v>1513131.76</v>
      </c>
    </row>
    <row r="218" spans="1:5" x14ac:dyDescent="0.3">
      <c r="A218" t="s">
        <v>23</v>
      </c>
      <c r="B218" t="s">
        <v>10</v>
      </c>
      <c r="C218">
        <v>2020</v>
      </c>
      <c r="D218" t="s">
        <v>3</v>
      </c>
      <c r="E218" s="1">
        <v>92005.98</v>
      </c>
    </row>
    <row r="219" spans="1:5" x14ac:dyDescent="0.3">
      <c r="A219" t="s">
        <v>23</v>
      </c>
      <c r="B219" t="s">
        <v>10</v>
      </c>
      <c r="C219">
        <v>2020</v>
      </c>
      <c r="D219" t="s">
        <v>2</v>
      </c>
      <c r="E219" s="1">
        <v>0</v>
      </c>
    </row>
    <row r="220" spans="1:5" x14ac:dyDescent="0.3">
      <c r="A220" t="s">
        <v>23</v>
      </c>
      <c r="B220" t="s">
        <v>10</v>
      </c>
      <c r="C220">
        <v>2020</v>
      </c>
      <c r="D220" t="s">
        <v>0</v>
      </c>
      <c r="E220" s="1">
        <v>25159559.32</v>
      </c>
    </row>
    <row r="221" spans="1:5" x14ac:dyDescent="0.3">
      <c r="A221" t="s">
        <v>23</v>
      </c>
      <c r="B221" t="s">
        <v>10</v>
      </c>
      <c r="C221">
        <v>2019</v>
      </c>
      <c r="D221" t="s">
        <v>9</v>
      </c>
      <c r="E221" s="1">
        <v>51158939.859999999</v>
      </c>
    </row>
    <row r="222" spans="1:5" x14ac:dyDescent="0.3">
      <c r="A222" t="s">
        <v>23</v>
      </c>
      <c r="B222" t="s">
        <v>10</v>
      </c>
      <c r="C222">
        <v>2019</v>
      </c>
      <c r="D222" t="s">
        <v>8</v>
      </c>
      <c r="E222" s="1">
        <v>22975852.420000002</v>
      </c>
    </row>
    <row r="223" spans="1:5" x14ac:dyDescent="0.3">
      <c r="A223" t="s">
        <v>23</v>
      </c>
      <c r="B223" t="s">
        <v>10</v>
      </c>
      <c r="C223">
        <v>2019</v>
      </c>
      <c r="D223" t="s">
        <v>7</v>
      </c>
      <c r="E223" s="1">
        <v>38309107.579999998</v>
      </c>
    </row>
    <row r="224" spans="1:5" x14ac:dyDescent="0.3">
      <c r="A224" t="s">
        <v>23</v>
      </c>
      <c r="B224" t="s">
        <v>10</v>
      </c>
      <c r="C224">
        <v>2019</v>
      </c>
      <c r="D224" t="s">
        <v>6</v>
      </c>
      <c r="E224" s="1">
        <v>37879033.450000003</v>
      </c>
    </row>
    <row r="225" spans="1:5" x14ac:dyDescent="0.3">
      <c r="A225" t="s">
        <v>23</v>
      </c>
      <c r="B225" t="s">
        <v>10</v>
      </c>
      <c r="C225">
        <v>2019</v>
      </c>
      <c r="D225" t="s">
        <v>5</v>
      </c>
      <c r="E225" s="1">
        <v>9784311.5299999993</v>
      </c>
    </row>
    <row r="226" spans="1:5" x14ac:dyDescent="0.3">
      <c r="A226" t="s">
        <v>23</v>
      </c>
      <c r="B226" t="s">
        <v>10</v>
      </c>
      <c r="C226">
        <v>2019</v>
      </c>
      <c r="D226" t="s">
        <v>4</v>
      </c>
      <c r="E226" s="1">
        <v>1403472.88</v>
      </c>
    </row>
    <row r="227" spans="1:5" x14ac:dyDescent="0.3">
      <c r="A227" t="s">
        <v>23</v>
      </c>
      <c r="B227" t="s">
        <v>10</v>
      </c>
      <c r="C227">
        <v>2019</v>
      </c>
      <c r="D227" t="s">
        <v>3</v>
      </c>
      <c r="E227" s="1">
        <v>0</v>
      </c>
    </row>
    <row r="228" spans="1:5" x14ac:dyDescent="0.3">
      <c r="A228" t="s">
        <v>23</v>
      </c>
      <c r="B228" t="s">
        <v>10</v>
      </c>
      <c r="C228">
        <v>2019</v>
      </c>
      <c r="D228" t="s">
        <v>2</v>
      </c>
      <c r="E228" s="1">
        <v>0</v>
      </c>
    </row>
    <row r="229" spans="1:5" x14ac:dyDescent="0.3">
      <c r="A229" t="s">
        <v>23</v>
      </c>
      <c r="B229" t="s">
        <v>10</v>
      </c>
      <c r="C229">
        <v>2019</v>
      </c>
      <c r="D229" t="s">
        <v>0</v>
      </c>
      <c r="E229" s="1">
        <v>14579243.52</v>
      </c>
    </row>
    <row r="230" spans="1:5" x14ac:dyDescent="0.3">
      <c r="A230" t="s">
        <v>23</v>
      </c>
      <c r="B230" t="s">
        <v>10</v>
      </c>
      <c r="C230">
        <v>2018</v>
      </c>
      <c r="D230" t="s">
        <v>9</v>
      </c>
      <c r="E230" s="1">
        <v>47038855.380000003</v>
      </c>
    </row>
    <row r="231" spans="1:5" x14ac:dyDescent="0.3">
      <c r="A231" t="s">
        <v>23</v>
      </c>
      <c r="B231" t="s">
        <v>10</v>
      </c>
      <c r="C231">
        <v>2018</v>
      </c>
      <c r="D231" t="s">
        <v>8</v>
      </c>
      <c r="E231" s="1">
        <v>20945219.5</v>
      </c>
    </row>
    <row r="232" spans="1:5" x14ac:dyDescent="0.3">
      <c r="A232" t="s">
        <v>23</v>
      </c>
      <c r="B232" t="s">
        <v>10</v>
      </c>
      <c r="C232">
        <v>2018</v>
      </c>
      <c r="D232" t="s">
        <v>7</v>
      </c>
      <c r="E232" s="1">
        <v>23977680.170000002</v>
      </c>
    </row>
    <row r="233" spans="1:5" x14ac:dyDescent="0.3">
      <c r="A233" t="s">
        <v>23</v>
      </c>
      <c r="B233" t="s">
        <v>10</v>
      </c>
      <c r="C233">
        <v>2018</v>
      </c>
      <c r="D233" t="s">
        <v>6</v>
      </c>
      <c r="E233" s="1">
        <v>33915939.460000001</v>
      </c>
    </row>
    <row r="234" spans="1:5" x14ac:dyDescent="0.3">
      <c r="A234" t="s">
        <v>23</v>
      </c>
      <c r="B234" t="s">
        <v>10</v>
      </c>
      <c r="C234">
        <v>2018</v>
      </c>
      <c r="D234" t="s">
        <v>5</v>
      </c>
      <c r="E234" s="1">
        <v>11234574.18</v>
      </c>
    </row>
    <row r="235" spans="1:5" x14ac:dyDescent="0.3">
      <c r="A235" t="s">
        <v>23</v>
      </c>
      <c r="B235" t="s">
        <v>10</v>
      </c>
      <c r="C235">
        <v>2018</v>
      </c>
      <c r="D235" t="s">
        <v>4</v>
      </c>
      <c r="E235" s="1">
        <v>719301.44</v>
      </c>
    </row>
    <row r="236" spans="1:5" x14ac:dyDescent="0.3">
      <c r="A236" t="s">
        <v>23</v>
      </c>
      <c r="B236" t="s">
        <v>10</v>
      </c>
      <c r="C236">
        <v>2018</v>
      </c>
      <c r="D236" t="s">
        <v>3</v>
      </c>
      <c r="E236" s="1">
        <v>0</v>
      </c>
    </row>
    <row r="237" spans="1:5" x14ac:dyDescent="0.3">
      <c r="A237" t="s">
        <v>23</v>
      </c>
      <c r="B237" t="s">
        <v>10</v>
      </c>
      <c r="C237">
        <v>2018</v>
      </c>
      <c r="D237" t="s">
        <v>2</v>
      </c>
      <c r="E237" s="1">
        <v>0</v>
      </c>
    </row>
    <row r="238" spans="1:5" x14ac:dyDescent="0.3">
      <c r="A238" t="s">
        <v>23</v>
      </c>
      <c r="B238" t="s">
        <v>10</v>
      </c>
      <c r="C238">
        <v>2018</v>
      </c>
      <c r="D238" t="s">
        <v>0</v>
      </c>
      <c r="E238" s="1">
        <v>7578833.6699999999</v>
      </c>
    </row>
    <row r="239" spans="1:5" x14ac:dyDescent="0.3">
      <c r="A239" t="s">
        <v>23</v>
      </c>
      <c r="B239" t="s">
        <v>10</v>
      </c>
      <c r="C239">
        <v>2017</v>
      </c>
      <c r="D239" t="s">
        <v>9</v>
      </c>
      <c r="E239" s="1">
        <v>40450753.130000003</v>
      </c>
    </row>
    <row r="240" spans="1:5" x14ac:dyDescent="0.3">
      <c r="A240" t="s">
        <v>23</v>
      </c>
      <c r="B240" t="s">
        <v>10</v>
      </c>
      <c r="C240">
        <v>2017</v>
      </c>
      <c r="D240" t="s">
        <v>8</v>
      </c>
      <c r="E240" s="1">
        <v>21457706.530000001</v>
      </c>
    </row>
    <row r="241" spans="1:5" x14ac:dyDescent="0.3">
      <c r="A241" t="s">
        <v>23</v>
      </c>
      <c r="B241" t="s">
        <v>10</v>
      </c>
      <c r="C241">
        <v>2017</v>
      </c>
      <c r="D241" t="s">
        <v>7</v>
      </c>
      <c r="E241" s="1">
        <v>31888849.280000001</v>
      </c>
    </row>
    <row r="242" spans="1:5" x14ac:dyDescent="0.3">
      <c r="A242" t="s">
        <v>23</v>
      </c>
      <c r="B242" t="s">
        <v>10</v>
      </c>
      <c r="C242">
        <v>2017</v>
      </c>
      <c r="D242" t="s">
        <v>6</v>
      </c>
      <c r="E242" s="1">
        <v>19628043.98</v>
      </c>
    </row>
    <row r="243" spans="1:5" x14ac:dyDescent="0.3">
      <c r="A243" t="s">
        <v>23</v>
      </c>
      <c r="B243" t="s">
        <v>10</v>
      </c>
      <c r="C243">
        <v>2017</v>
      </c>
      <c r="D243" t="s">
        <v>5</v>
      </c>
      <c r="E243" s="1">
        <v>10567002.32</v>
      </c>
    </row>
    <row r="244" spans="1:5" x14ac:dyDescent="0.3">
      <c r="A244" t="s">
        <v>23</v>
      </c>
      <c r="B244" t="s">
        <v>10</v>
      </c>
      <c r="C244">
        <v>2017</v>
      </c>
      <c r="D244" t="s">
        <v>4</v>
      </c>
      <c r="E244" s="1">
        <v>432770.5</v>
      </c>
    </row>
    <row r="245" spans="1:5" x14ac:dyDescent="0.3">
      <c r="A245" t="s">
        <v>23</v>
      </c>
      <c r="B245" t="s">
        <v>10</v>
      </c>
      <c r="C245">
        <v>2017</v>
      </c>
      <c r="D245" t="s">
        <v>3</v>
      </c>
      <c r="E245" s="1">
        <v>0</v>
      </c>
    </row>
    <row r="246" spans="1:5" x14ac:dyDescent="0.3">
      <c r="A246" t="s">
        <v>23</v>
      </c>
      <c r="B246" t="s">
        <v>10</v>
      </c>
      <c r="C246">
        <v>2017</v>
      </c>
      <c r="D246" t="s">
        <v>2</v>
      </c>
      <c r="E246" s="1">
        <v>0</v>
      </c>
    </row>
    <row r="247" spans="1:5" x14ac:dyDescent="0.3">
      <c r="A247" t="s">
        <v>23</v>
      </c>
      <c r="B247" t="s">
        <v>10</v>
      </c>
      <c r="C247">
        <v>2017</v>
      </c>
      <c r="D247" t="s">
        <v>0</v>
      </c>
      <c r="E247" s="1">
        <v>11073218.199999999</v>
      </c>
    </row>
    <row r="248" spans="1:5" x14ac:dyDescent="0.3">
      <c r="A248" t="s">
        <v>23</v>
      </c>
      <c r="B248" t="s">
        <v>10</v>
      </c>
      <c r="C248">
        <v>2016</v>
      </c>
      <c r="D248" t="s">
        <v>9</v>
      </c>
      <c r="E248" s="1">
        <v>45619671.329999998</v>
      </c>
    </row>
    <row r="249" spans="1:5" x14ac:dyDescent="0.3">
      <c r="A249" t="s">
        <v>23</v>
      </c>
      <c r="B249" t="s">
        <v>10</v>
      </c>
      <c r="C249">
        <v>2016</v>
      </c>
      <c r="D249" t="s">
        <v>8</v>
      </c>
      <c r="E249" s="1">
        <v>18875705.899999999</v>
      </c>
    </row>
    <row r="250" spans="1:5" x14ac:dyDescent="0.3">
      <c r="A250" t="s">
        <v>23</v>
      </c>
      <c r="B250" t="s">
        <v>10</v>
      </c>
      <c r="C250">
        <v>2016</v>
      </c>
      <c r="D250" t="s">
        <v>7</v>
      </c>
      <c r="E250" s="1">
        <v>31419855.780000001</v>
      </c>
    </row>
    <row r="251" spans="1:5" x14ac:dyDescent="0.3">
      <c r="A251" t="s">
        <v>23</v>
      </c>
      <c r="B251" t="s">
        <v>10</v>
      </c>
      <c r="C251">
        <v>2016</v>
      </c>
      <c r="D251" t="s">
        <v>6</v>
      </c>
      <c r="E251" s="1">
        <v>10592172.300000001</v>
      </c>
    </row>
    <row r="252" spans="1:5" x14ac:dyDescent="0.3">
      <c r="A252" t="s">
        <v>23</v>
      </c>
      <c r="B252" t="s">
        <v>10</v>
      </c>
      <c r="C252">
        <v>2016</v>
      </c>
      <c r="D252" t="s">
        <v>5</v>
      </c>
      <c r="E252" s="1">
        <v>10623228.52</v>
      </c>
    </row>
    <row r="253" spans="1:5" x14ac:dyDescent="0.3">
      <c r="A253" t="s">
        <v>23</v>
      </c>
      <c r="B253" t="s">
        <v>10</v>
      </c>
      <c r="C253">
        <v>2016</v>
      </c>
      <c r="D253" t="s">
        <v>4</v>
      </c>
      <c r="E253" s="1">
        <v>357435.1</v>
      </c>
    </row>
    <row r="254" spans="1:5" x14ac:dyDescent="0.3">
      <c r="A254" t="s">
        <v>23</v>
      </c>
      <c r="B254" t="s">
        <v>10</v>
      </c>
      <c r="C254">
        <v>2016</v>
      </c>
      <c r="D254" t="s">
        <v>3</v>
      </c>
      <c r="E254" s="1">
        <v>0</v>
      </c>
    </row>
    <row r="255" spans="1:5" x14ac:dyDescent="0.3">
      <c r="A255" t="s">
        <v>23</v>
      </c>
      <c r="B255" t="s">
        <v>10</v>
      </c>
      <c r="C255">
        <v>2016</v>
      </c>
      <c r="D255" t="s">
        <v>2</v>
      </c>
      <c r="E255" s="1">
        <v>0</v>
      </c>
    </row>
    <row r="256" spans="1:5" x14ac:dyDescent="0.3">
      <c r="A256" t="s">
        <v>23</v>
      </c>
      <c r="B256" t="s">
        <v>10</v>
      </c>
      <c r="C256">
        <v>2016</v>
      </c>
      <c r="D256" t="s">
        <v>0</v>
      </c>
      <c r="E256" s="1">
        <v>8410684.5600000005</v>
      </c>
    </row>
    <row r="257" spans="1:5" x14ac:dyDescent="0.3">
      <c r="A257" t="s">
        <v>23</v>
      </c>
      <c r="B257" t="s">
        <v>1</v>
      </c>
      <c r="C257">
        <v>2020</v>
      </c>
      <c r="D257" t="s">
        <v>9</v>
      </c>
      <c r="E257" s="1">
        <v>24476624.140000001</v>
      </c>
    </row>
    <row r="258" spans="1:5" x14ac:dyDescent="0.3">
      <c r="A258" t="s">
        <v>23</v>
      </c>
      <c r="B258" t="s">
        <v>1</v>
      </c>
      <c r="C258">
        <v>2020</v>
      </c>
      <c r="D258" t="s">
        <v>8</v>
      </c>
      <c r="E258" s="1">
        <v>11188508.689999999</v>
      </c>
    </row>
    <row r="259" spans="1:5" x14ac:dyDescent="0.3">
      <c r="A259" t="s">
        <v>23</v>
      </c>
      <c r="B259" t="s">
        <v>1</v>
      </c>
      <c r="C259">
        <v>2020</v>
      </c>
      <c r="D259" t="s">
        <v>7</v>
      </c>
      <c r="E259" s="1">
        <v>10419849.02</v>
      </c>
    </row>
    <row r="260" spans="1:5" x14ac:dyDescent="0.3">
      <c r="A260" t="s">
        <v>23</v>
      </c>
      <c r="B260" t="s">
        <v>1</v>
      </c>
      <c r="C260">
        <v>2020</v>
      </c>
      <c r="D260" t="s">
        <v>6</v>
      </c>
      <c r="E260" s="1">
        <v>10901045.970000001</v>
      </c>
    </row>
    <row r="261" spans="1:5" x14ac:dyDescent="0.3">
      <c r="A261" t="s">
        <v>23</v>
      </c>
      <c r="B261" t="s">
        <v>1</v>
      </c>
      <c r="C261">
        <v>2020</v>
      </c>
      <c r="D261" t="s">
        <v>5</v>
      </c>
      <c r="E261" s="1">
        <v>2612805.4500000002</v>
      </c>
    </row>
    <row r="262" spans="1:5" x14ac:dyDescent="0.3">
      <c r="A262" t="s">
        <v>23</v>
      </c>
      <c r="B262" t="s">
        <v>1</v>
      </c>
      <c r="C262">
        <v>2020</v>
      </c>
      <c r="D262" t="s">
        <v>4</v>
      </c>
      <c r="E262" s="1">
        <v>2919399.35</v>
      </c>
    </row>
    <row r="263" spans="1:5" x14ac:dyDescent="0.3">
      <c r="A263" t="s">
        <v>23</v>
      </c>
      <c r="B263" t="s">
        <v>1</v>
      </c>
      <c r="C263">
        <v>2020</v>
      </c>
      <c r="D263" t="s">
        <v>3</v>
      </c>
      <c r="E263" s="1">
        <v>0</v>
      </c>
    </row>
    <row r="264" spans="1:5" x14ac:dyDescent="0.3">
      <c r="A264" t="s">
        <v>23</v>
      </c>
      <c r="B264" t="s">
        <v>1</v>
      </c>
      <c r="C264">
        <v>2020</v>
      </c>
      <c r="D264" t="s">
        <v>2</v>
      </c>
      <c r="E264" s="1">
        <v>0</v>
      </c>
    </row>
    <row r="265" spans="1:5" x14ac:dyDescent="0.3">
      <c r="A265" t="s">
        <v>23</v>
      </c>
      <c r="B265" t="s">
        <v>1</v>
      </c>
      <c r="C265">
        <v>2020</v>
      </c>
      <c r="D265" t="s">
        <v>0</v>
      </c>
      <c r="E265" s="1">
        <v>7859609.4199999999</v>
      </c>
    </row>
    <row r="266" spans="1:5" x14ac:dyDescent="0.3">
      <c r="A266" t="s">
        <v>23</v>
      </c>
      <c r="B266" t="s">
        <v>1</v>
      </c>
      <c r="C266">
        <v>2019</v>
      </c>
      <c r="D266" t="s">
        <v>9</v>
      </c>
      <c r="E266" s="1">
        <v>25579469.920000002</v>
      </c>
    </row>
    <row r="267" spans="1:5" x14ac:dyDescent="0.3">
      <c r="A267" t="s">
        <v>23</v>
      </c>
      <c r="B267" t="s">
        <v>1</v>
      </c>
      <c r="C267">
        <v>2019</v>
      </c>
      <c r="D267" t="s">
        <v>8</v>
      </c>
      <c r="E267" s="1">
        <v>10437456.42</v>
      </c>
    </row>
    <row r="268" spans="1:5" x14ac:dyDescent="0.3">
      <c r="A268" t="s">
        <v>23</v>
      </c>
      <c r="B268" t="s">
        <v>1</v>
      </c>
      <c r="C268">
        <v>2019</v>
      </c>
      <c r="D268" t="s">
        <v>7</v>
      </c>
      <c r="E268" s="1">
        <v>8943954.4199999999</v>
      </c>
    </row>
    <row r="269" spans="1:5" x14ac:dyDescent="0.3">
      <c r="A269" t="s">
        <v>23</v>
      </c>
      <c r="B269" t="s">
        <v>1</v>
      </c>
      <c r="C269">
        <v>2019</v>
      </c>
      <c r="D269" t="s">
        <v>6</v>
      </c>
      <c r="E269" s="1">
        <v>5758917.54</v>
      </c>
    </row>
    <row r="270" spans="1:5" x14ac:dyDescent="0.3">
      <c r="A270" t="s">
        <v>23</v>
      </c>
      <c r="B270" t="s">
        <v>1</v>
      </c>
      <c r="C270">
        <v>2019</v>
      </c>
      <c r="D270" t="s">
        <v>5</v>
      </c>
      <c r="E270" s="1">
        <v>1713693.67</v>
      </c>
    </row>
    <row r="271" spans="1:5" x14ac:dyDescent="0.3">
      <c r="A271" t="s">
        <v>23</v>
      </c>
      <c r="B271" t="s">
        <v>1</v>
      </c>
      <c r="C271">
        <v>2019</v>
      </c>
      <c r="D271" t="s">
        <v>4</v>
      </c>
      <c r="E271" s="1">
        <v>2625973.42</v>
      </c>
    </row>
    <row r="272" spans="1:5" x14ac:dyDescent="0.3">
      <c r="A272" t="s">
        <v>23</v>
      </c>
      <c r="B272" t="s">
        <v>1</v>
      </c>
      <c r="C272">
        <v>2019</v>
      </c>
      <c r="D272" t="s">
        <v>3</v>
      </c>
      <c r="E272" s="1">
        <v>0</v>
      </c>
    </row>
    <row r="273" spans="1:5" x14ac:dyDescent="0.3">
      <c r="A273" t="s">
        <v>23</v>
      </c>
      <c r="B273" t="s">
        <v>1</v>
      </c>
      <c r="C273">
        <v>2019</v>
      </c>
      <c r="D273" t="s">
        <v>2</v>
      </c>
      <c r="E273" s="1">
        <v>0</v>
      </c>
    </row>
    <row r="274" spans="1:5" x14ac:dyDescent="0.3">
      <c r="A274" t="s">
        <v>23</v>
      </c>
      <c r="B274" t="s">
        <v>1</v>
      </c>
      <c r="C274">
        <v>2019</v>
      </c>
      <c r="D274" t="s">
        <v>0</v>
      </c>
      <c r="E274" s="1">
        <v>3593978.66</v>
      </c>
    </row>
    <row r="275" spans="1:5" x14ac:dyDescent="0.3">
      <c r="A275" t="s">
        <v>23</v>
      </c>
      <c r="B275" t="s">
        <v>1</v>
      </c>
      <c r="C275">
        <v>2018</v>
      </c>
      <c r="D275" t="s">
        <v>9</v>
      </c>
      <c r="E275" s="1">
        <v>23519427.710000001</v>
      </c>
    </row>
    <row r="276" spans="1:5" x14ac:dyDescent="0.3">
      <c r="A276" t="s">
        <v>23</v>
      </c>
      <c r="B276" t="s">
        <v>1</v>
      </c>
      <c r="C276">
        <v>2018</v>
      </c>
      <c r="D276" t="s">
        <v>8</v>
      </c>
      <c r="E276" s="1">
        <v>9840173.5800000001</v>
      </c>
    </row>
    <row r="277" spans="1:5" x14ac:dyDescent="0.3">
      <c r="A277" t="s">
        <v>23</v>
      </c>
      <c r="B277" t="s">
        <v>1</v>
      </c>
      <c r="C277">
        <v>2018</v>
      </c>
      <c r="D277" t="s">
        <v>7</v>
      </c>
      <c r="E277" s="1">
        <v>5699879.7599999998</v>
      </c>
    </row>
    <row r="278" spans="1:5" x14ac:dyDescent="0.3">
      <c r="A278" t="s">
        <v>23</v>
      </c>
      <c r="B278" t="s">
        <v>1</v>
      </c>
      <c r="C278">
        <v>2018</v>
      </c>
      <c r="D278" t="s">
        <v>6</v>
      </c>
      <c r="E278" s="1">
        <v>5316071.22</v>
      </c>
    </row>
    <row r="279" spans="1:5" x14ac:dyDescent="0.3">
      <c r="A279" t="s">
        <v>23</v>
      </c>
      <c r="B279" t="s">
        <v>1</v>
      </c>
      <c r="C279">
        <v>2018</v>
      </c>
      <c r="D279" t="s">
        <v>5</v>
      </c>
      <c r="E279" s="1">
        <v>1498449.29</v>
      </c>
    </row>
    <row r="280" spans="1:5" x14ac:dyDescent="0.3">
      <c r="A280" t="s">
        <v>23</v>
      </c>
      <c r="B280" t="s">
        <v>1</v>
      </c>
      <c r="C280">
        <v>2018</v>
      </c>
      <c r="D280" t="s">
        <v>4</v>
      </c>
      <c r="E280" s="1">
        <v>363699.85</v>
      </c>
    </row>
    <row r="281" spans="1:5" x14ac:dyDescent="0.3">
      <c r="A281" t="s">
        <v>23</v>
      </c>
      <c r="B281" t="s">
        <v>1</v>
      </c>
      <c r="C281">
        <v>2018</v>
      </c>
      <c r="D281" t="s">
        <v>3</v>
      </c>
      <c r="E281" s="1">
        <v>0</v>
      </c>
    </row>
    <row r="282" spans="1:5" x14ac:dyDescent="0.3">
      <c r="A282" t="s">
        <v>23</v>
      </c>
      <c r="B282" t="s">
        <v>1</v>
      </c>
      <c r="C282">
        <v>2018</v>
      </c>
      <c r="D282" t="s">
        <v>2</v>
      </c>
      <c r="E282" s="1">
        <v>0</v>
      </c>
    </row>
    <row r="283" spans="1:5" x14ac:dyDescent="0.3">
      <c r="A283" t="s">
        <v>23</v>
      </c>
      <c r="B283" t="s">
        <v>1</v>
      </c>
      <c r="C283">
        <v>2018</v>
      </c>
      <c r="D283" t="s">
        <v>0</v>
      </c>
      <c r="E283" s="1">
        <v>2243302.2200000002</v>
      </c>
    </row>
    <row r="284" spans="1:5" x14ac:dyDescent="0.3">
      <c r="A284" t="s">
        <v>23</v>
      </c>
      <c r="B284" t="s">
        <v>1</v>
      </c>
      <c r="C284">
        <v>2017</v>
      </c>
      <c r="D284" t="s">
        <v>9</v>
      </c>
      <c r="E284" s="1">
        <v>20225376.600000001</v>
      </c>
    </row>
    <row r="285" spans="1:5" x14ac:dyDescent="0.3">
      <c r="A285" t="s">
        <v>23</v>
      </c>
      <c r="B285" t="s">
        <v>1</v>
      </c>
      <c r="C285">
        <v>2017</v>
      </c>
      <c r="D285" t="s">
        <v>8</v>
      </c>
      <c r="E285" s="1">
        <v>10254468.67</v>
      </c>
    </row>
    <row r="286" spans="1:5" x14ac:dyDescent="0.3">
      <c r="A286" t="s">
        <v>23</v>
      </c>
      <c r="B286" t="s">
        <v>1</v>
      </c>
      <c r="C286">
        <v>2017</v>
      </c>
      <c r="D286" t="s">
        <v>7</v>
      </c>
      <c r="E286" s="1">
        <v>7522735.4800000004</v>
      </c>
    </row>
    <row r="287" spans="1:5" x14ac:dyDescent="0.3">
      <c r="A287" t="s">
        <v>23</v>
      </c>
      <c r="B287" t="s">
        <v>1</v>
      </c>
      <c r="C287">
        <v>2017</v>
      </c>
      <c r="D287" t="s">
        <v>6</v>
      </c>
      <c r="E287" s="1">
        <v>4500439.6399999997</v>
      </c>
    </row>
    <row r="288" spans="1:5" x14ac:dyDescent="0.3">
      <c r="A288" t="s">
        <v>23</v>
      </c>
      <c r="B288" t="s">
        <v>1</v>
      </c>
      <c r="C288">
        <v>2017</v>
      </c>
      <c r="D288" t="s">
        <v>5</v>
      </c>
      <c r="E288" s="1">
        <v>1280080.27</v>
      </c>
    </row>
    <row r="289" spans="1:5" x14ac:dyDescent="0.3">
      <c r="A289" t="s">
        <v>23</v>
      </c>
      <c r="B289" t="s">
        <v>1</v>
      </c>
      <c r="C289">
        <v>2017</v>
      </c>
      <c r="D289" t="s">
        <v>4</v>
      </c>
      <c r="E289" s="1">
        <v>234936.73</v>
      </c>
    </row>
    <row r="290" spans="1:5" x14ac:dyDescent="0.3">
      <c r="A290" t="s">
        <v>23</v>
      </c>
      <c r="B290" t="s">
        <v>1</v>
      </c>
      <c r="C290">
        <v>2017</v>
      </c>
      <c r="D290" t="s">
        <v>3</v>
      </c>
      <c r="E290" s="1">
        <v>0</v>
      </c>
    </row>
    <row r="291" spans="1:5" x14ac:dyDescent="0.3">
      <c r="A291" t="s">
        <v>23</v>
      </c>
      <c r="B291" t="s">
        <v>1</v>
      </c>
      <c r="C291">
        <v>2017</v>
      </c>
      <c r="D291" t="s">
        <v>2</v>
      </c>
      <c r="E291" s="1">
        <v>0</v>
      </c>
    </row>
    <row r="292" spans="1:5" x14ac:dyDescent="0.3">
      <c r="A292" t="s">
        <v>23</v>
      </c>
      <c r="B292" t="s">
        <v>1</v>
      </c>
      <c r="C292">
        <v>2017</v>
      </c>
      <c r="D292" t="s">
        <v>0</v>
      </c>
      <c r="E292" s="1">
        <v>3717582.18</v>
      </c>
    </row>
    <row r="293" spans="1:5" x14ac:dyDescent="0.3">
      <c r="A293" t="s">
        <v>23</v>
      </c>
      <c r="B293" t="s">
        <v>1</v>
      </c>
      <c r="C293">
        <v>2016</v>
      </c>
      <c r="D293" t="s">
        <v>9</v>
      </c>
      <c r="E293" s="1">
        <v>21296986.300000001</v>
      </c>
    </row>
    <row r="294" spans="1:5" x14ac:dyDescent="0.3">
      <c r="A294" t="s">
        <v>23</v>
      </c>
      <c r="B294" t="s">
        <v>1</v>
      </c>
      <c r="C294">
        <v>2016</v>
      </c>
      <c r="D294" t="s">
        <v>8</v>
      </c>
      <c r="E294" s="1">
        <v>10276375</v>
      </c>
    </row>
    <row r="295" spans="1:5" x14ac:dyDescent="0.3">
      <c r="A295" t="s">
        <v>23</v>
      </c>
      <c r="B295" t="s">
        <v>1</v>
      </c>
      <c r="C295">
        <v>2016</v>
      </c>
      <c r="D295" t="s">
        <v>7</v>
      </c>
      <c r="E295" s="1">
        <v>6196472.8200000003</v>
      </c>
    </row>
    <row r="296" spans="1:5" x14ac:dyDescent="0.3">
      <c r="A296" t="s">
        <v>23</v>
      </c>
      <c r="B296" t="s">
        <v>1</v>
      </c>
      <c r="C296">
        <v>2016</v>
      </c>
      <c r="D296" t="s">
        <v>6</v>
      </c>
      <c r="E296" s="1">
        <v>5119381.53</v>
      </c>
    </row>
    <row r="297" spans="1:5" x14ac:dyDescent="0.3">
      <c r="A297" t="s">
        <v>23</v>
      </c>
      <c r="B297" t="s">
        <v>1</v>
      </c>
      <c r="C297">
        <v>2016</v>
      </c>
      <c r="D297" t="s">
        <v>5</v>
      </c>
      <c r="E297" s="1">
        <v>1164324.51</v>
      </c>
    </row>
    <row r="298" spans="1:5" x14ac:dyDescent="0.3">
      <c r="A298" t="s">
        <v>23</v>
      </c>
      <c r="B298" t="s">
        <v>1</v>
      </c>
      <c r="C298">
        <v>2016</v>
      </c>
      <c r="D298" t="s">
        <v>4</v>
      </c>
      <c r="E298" s="1">
        <v>178717.54</v>
      </c>
    </row>
    <row r="299" spans="1:5" x14ac:dyDescent="0.3">
      <c r="A299" t="s">
        <v>23</v>
      </c>
      <c r="B299" t="s">
        <v>1</v>
      </c>
      <c r="C299">
        <v>2016</v>
      </c>
      <c r="D299" t="s">
        <v>3</v>
      </c>
      <c r="E299" s="1">
        <v>0</v>
      </c>
    </row>
    <row r="300" spans="1:5" x14ac:dyDescent="0.3">
      <c r="A300" t="s">
        <v>23</v>
      </c>
      <c r="B300" t="s">
        <v>1</v>
      </c>
      <c r="C300">
        <v>2016</v>
      </c>
      <c r="D300" t="s">
        <v>2</v>
      </c>
      <c r="E300" s="1">
        <v>0</v>
      </c>
    </row>
    <row r="301" spans="1:5" x14ac:dyDescent="0.3">
      <c r="A301" t="s">
        <v>23</v>
      </c>
      <c r="B301" t="s">
        <v>1</v>
      </c>
      <c r="C301">
        <v>2016</v>
      </c>
      <c r="D301" t="s">
        <v>0</v>
      </c>
      <c r="E301" s="1">
        <v>3100954.38</v>
      </c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Planilha3</vt:lpstr>
      <vt:lpstr>Planilha4</vt:lpstr>
      <vt:lpstr>Planilha5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padrão</dc:creator>
  <cp:lastModifiedBy>usuario padrão</cp:lastModifiedBy>
  <dcterms:created xsi:type="dcterms:W3CDTF">2021-11-30T03:04:59Z</dcterms:created>
  <dcterms:modified xsi:type="dcterms:W3CDTF">2022-04-08T14:49:43Z</dcterms:modified>
</cp:coreProperties>
</file>